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120" windowWidth="6540" windowHeight="6576"/>
  </bookViews>
  <sheets>
    <sheet name="Лист1" sheetId="1" r:id="rId1"/>
    <sheet name="Прил № 1" sheetId="2" r:id="rId2"/>
    <sheet name="Лист3" sheetId="3" r:id="rId3"/>
  </sheets>
  <externalReferences>
    <externalReference r:id="rId4"/>
    <externalReference r:id="rId5"/>
    <externalReference r:id="rId6"/>
  </externalReferences>
  <definedNames>
    <definedName name="_xlnm.Print_Area" localSheetId="0">Лист1!$B$1:$X$28</definedName>
  </definedNames>
  <calcPr calcId="124519"/>
</workbook>
</file>

<file path=xl/calcChain.xml><?xml version="1.0" encoding="utf-8"?>
<calcChain xmlns="http://schemas.openxmlformats.org/spreadsheetml/2006/main">
  <c r="P24" i="1"/>
  <c r="O23"/>
  <c r="P23" s="1"/>
  <c r="N28"/>
  <c r="N27"/>
  <c r="M27"/>
  <c r="M26" s="1"/>
  <c r="M25" s="1"/>
  <c r="N25" s="1"/>
  <c r="N24"/>
  <c r="M23"/>
  <c r="N23" s="1"/>
  <c r="M20"/>
  <c r="N20" s="1"/>
  <c r="L28"/>
  <c r="L24"/>
  <c r="K20"/>
  <c r="L20" s="1"/>
  <c r="I28"/>
  <c r="I24"/>
  <c r="O22" l="1"/>
  <c r="P22" s="1"/>
  <c r="N26"/>
  <c r="M22"/>
  <c r="M19"/>
  <c r="N19" s="1"/>
  <c r="K19"/>
  <c r="L19" s="1"/>
  <c r="K23"/>
  <c r="K27"/>
  <c r="I23"/>
  <c r="I22" s="1"/>
  <c r="X28"/>
  <c r="W27"/>
  <c r="W26" s="1"/>
  <c r="X26" s="1"/>
  <c r="X24"/>
  <c r="W23"/>
  <c r="W22" s="1"/>
  <c r="W20"/>
  <c r="X20" s="1"/>
  <c r="U28"/>
  <c r="T27"/>
  <c r="U27" s="1"/>
  <c r="T26"/>
  <c r="T25" s="1"/>
  <c r="U25" s="1"/>
  <c r="U24"/>
  <c r="T23"/>
  <c r="U23" s="1"/>
  <c r="T20"/>
  <c r="U20" s="1"/>
  <c r="J28"/>
  <c r="I27"/>
  <c r="I26" s="1"/>
  <c r="J26" s="1"/>
  <c r="S28"/>
  <c r="R27"/>
  <c r="R26" s="1"/>
  <c r="R25" s="1"/>
  <c r="S24"/>
  <c r="R23"/>
  <c r="R22" s="1"/>
  <c r="R21" s="1"/>
  <c r="R20"/>
  <c r="R19" s="1"/>
  <c r="G27"/>
  <c r="G26" s="1"/>
  <c r="G25" s="1"/>
  <c r="G23"/>
  <c r="G22" s="1"/>
  <c r="G21" s="1"/>
  <c r="G20"/>
  <c r="G19" s="1"/>
  <c r="F28"/>
  <c r="H28" s="1"/>
  <c r="E24"/>
  <c r="F24" s="1"/>
  <c r="H24" s="1"/>
  <c r="O21" l="1"/>
  <c r="P21" s="1"/>
  <c r="N22"/>
  <c r="M21"/>
  <c r="N21" s="1"/>
  <c r="L27"/>
  <c r="K26"/>
  <c r="L23"/>
  <c r="K22"/>
  <c r="I20"/>
  <c r="J20" s="1"/>
  <c r="J24"/>
  <c r="J27"/>
  <c r="U26"/>
  <c r="X27"/>
  <c r="X23"/>
  <c r="W19"/>
  <c r="X19" s="1"/>
  <c r="T19"/>
  <c r="U19" s="1"/>
  <c r="X22"/>
  <c r="W21"/>
  <c r="X21" s="1"/>
  <c r="W25"/>
  <c r="X25" s="1"/>
  <c r="T22"/>
  <c r="J22"/>
  <c r="I21"/>
  <c r="J21" s="1"/>
  <c r="J23"/>
  <c r="I25"/>
  <c r="J25" s="1"/>
  <c r="E27"/>
  <c r="V27"/>
  <c r="V26" s="1"/>
  <c r="V25" s="1"/>
  <c r="V23"/>
  <c r="V22" s="1"/>
  <c r="V21" s="1"/>
  <c r="V20"/>
  <c r="V19" s="1"/>
  <c r="Q27"/>
  <c r="Q23"/>
  <c r="Q20"/>
  <c r="L26" l="1"/>
  <c r="K25"/>
  <c r="L25" s="1"/>
  <c r="L22"/>
  <c r="K21"/>
  <c r="L21" s="1"/>
  <c r="I19"/>
  <c r="J19" s="1"/>
  <c r="U22"/>
  <c r="T21"/>
  <c r="U21" s="1"/>
  <c r="Q19"/>
  <c r="S19" s="1"/>
  <c r="S20"/>
  <c r="Q26"/>
  <c r="S27"/>
  <c r="Q22"/>
  <c r="S23"/>
  <c r="E26"/>
  <c r="D27"/>
  <c r="F27" s="1"/>
  <c r="H27" s="1"/>
  <c r="D23"/>
  <c r="D20"/>
  <c r="Q21" l="1"/>
  <c r="S21" s="1"/>
  <c r="S22"/>
  <c r="Q25"/>
  <c r="S25" s="1"/>
  <c r="S26"/>
  <c r="E25"/>
  <c r="D19"/>
  <c r="D22"/>
  <c r="D26"/>
  <c r="F26" s="1"/>
  <c r="H26" s="1"/>
  <c r="F25" l="1"/>
  <c r="H25" s="1"/>
  <c r="D21"/>
  <c r="D25"/>
  <c r="B3" i="2" l="1"/>
  <c r="B4" s="1"/>
  <c r="D6"/>
  <c r="D8" s="1"/>
  <c r="C6"/>
  <c r="C8" s="1"/>
  <c r="B6"/>
  <c r="B7" s="1"/>
  <c r="B5" l="1"/>
  <c r="D7"/>
  <c r="C7"/>
  <c r="B8"/>
  <c r="B9"/>
  <c r="C3" l="1"/>
  <c r="C4" s="1"/>
  <c r="D3"/>
  <c r="D9" s="1"/>
  <c r="D5" l="1"/>
  <c r="C5"/>
  <c r="D4"/>
  <c r="C9"/>
  <c r="E23" i="1"/>
  <c r="E20"/>
  <c r="F20" s="1"/>
  <c r="H20" s="1"/>
  <c r="E22" l="1"/>
  <c r="F22" s="1"/>
  <c r="H22" s="1"/>
  <c r="F23"/>
  <c r="H23" s="1"/>
  <c r="E19"/>
  <c r="F19" s="1"/>
  <c r="H19" s="1"/>
  <c r="E21" l="1"/>
  <c r="F21" s="1"/>
  <c r="H21" s="1"/>
  <c r="P28" l="1"/>
  <c r="O20"/>
  <c r="O19" s="1"/>
  <c r="P19" s="1"/>
  <c r="O27"/>
  <c r="O26" s="1"/>
  <c r="P26" l="1"/>
  <c r="O25"/>
  <c r="P25" s="1"/>
  <c r="P20"/>
  <c r="P27"/>
</calcChain>
</file>

<file path=xl/sharedStrings.xml><?xml version="1.0" encoding="utf-8"?>
<sst xmlns="http://schemas.openxmlformats.org/spreadsheetml/2006/main" count="69" uniqueCount="51">
  <si>
    <t>Источники внутреннего финансирования дефицита бюджета города</t>
  </si>
  <si>
    <t>Код классификации источников финансирования дефицитов бюджетов</t>
  </si>
  <si>
    <t>000 01 00 00 00 00 0000 000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</si>
  <si>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</si>
  <si>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</si>
  <si>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</si>
  <si>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</si>
  <si>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</si>
  <si>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</si>
  <si>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</si>
  <si>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Наименование кода классификации источников финансирования дефицита бюджета</t>
  </si>
  <si>
    <t>городского округа Тейково</t>
  </si>
  <si>
    <t>056 01 05 02 01 04 0000 510</t>
  </si>
  <si>
    <t>056 01 05 02 01 04 0000 610</t>
  </si>
  <si>
    <t>(тыс. руб.)</t>
  </si>
  <si>
    <t>к решению городской Думы</t>
  </si>
  <si>
    <t xml:space="preserve">Источники внутреннего финансирования дефицита бюджета города
</t>
  </si>
  <si>
    <t>Сумма</t>
  </si>
  <si>
    <t>2017 год</t>
  </si>
  <si>
    <t>2018 год</t>
  </si>
  <si>
    <t>2019 год</t>
  </si>
  <si>
    <t>Проект (тыс. руб.)</t>
  </si>
  <si>
    <t>Доходы – всего:</t>
  </si>
  <si>
    <t>% к предыдущему году</t>
  </si>
  <si>
    <t>% к 2015 году</t>
  </si>
  <si>
    <t>Расходы – всего:</t>
  </si>
  <si>
    <t>Дефицит (-), профицит (+)</t>
  </si>
  <si>
    <t>2022 год</t>
  </si>
  <si>
    <t>2023 год</t>
  </si>
  <si>
    <t>Ивановской области</t>
  </si>
  <si>
    <t>на 2022 год и на плановый период 2023 и 2024 годов</t>
  </si>
  <si>
    <t>2024 год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</si>
  <si>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</si>
  <si>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</si>
  <si>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</si>
  <si>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</si>
  <si>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</si>
  <si>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городских округов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</si>
  <si>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</si>
  <si>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</si>
  <si>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</si>
  <si>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городских округов</t>
  </si>
  <si>
    <t>Приложение № 2</t>
  </si>
  <si>
    <t>от 17.12.2021 № 135</t>
  </si>
  <si>
    <t>Изменения от 25.02.22</t>
  </si>
  <si>
    <t>Изменения от 25.03.22</t>
  </si>
  <si>
    <t>Изменения от 22.04.22</t>
  </si>
  <si>
    <t>Изменения от 27.05.22</t>
  </si>
  <si>
    <t>Изменения от 22.07.22</t>
  </si>
  <si>
    <t>Изменения от 23.09.22</t>
  </si>
  <si>
    <t>от 23.09.2022 № 82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</si>
</sst>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6" fillId="2" borderId="0" xfId="0" applyFont="1" applyFill="1"/>
    <xf numFmtId="164" fontId="1" fillId="2" borderId="1" xfId="0" applyNumberFormat="1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 wrapText="1" shrinkToFit="1"/>
    </xf>
    <xf numFmtId="164" fontId="0" fillId="2" borderId="0" xfId="0" applyNumberFormat="1" applyFont="1" applyFill="1"/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 vertical="top" wrapText="1"/>
    </xf>
    <xf numFmtId="165" fontId="1" fillId="2" borderId="2" xfId="0" applyNumberFormat="1" applyFont="1" applyFill="1" applyBorder="1" applyAlignment="1">
      <alignment horizontal="center" vertical="top" shrinkToFit="1"/>
    </xf>
    <xf numFmtId="165" fontId="1" fillId="2" borderId="4" xfId="0" applyNumberFormat="1" applyFont="1" applyFill="1" applyBorder="1" applyAlignment="1">
      <alignment horizontal="center" vertical="top" shrinkToFit="1"/>
    </xf>
    <xf numFmtId="165" fontId="1" fillId="2" borderId="5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3" xfId="0" applyFont="1" applyFill="1" applyBorder="1" applyAlignment="1">
      <alignment horizontal="right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1&#1050;&#1083;&#1072;&#1089;&#1089;&#1080;&#1092;&#1080;&#1082;&#1072;&#1094;&#1080;&#1103;18.12.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5/&#1054;&#1090;&#1095;&#1077;&#1090;2015/&#1054;&#1090;&#1095;&#1077;&#1090;&#1043;&#1086;&#1076;2015/&#1055;&#1088;&#8470;1&#1050;&#1083;&#1072;&#1089;&#1089;&#1080;&#1092;&#1080;&#1082;&#1072;&#1094;&#1080;&#1103;(&#1054;&#1090;&#1095;&#1077;&#1090;20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3&#1048;&#1089;&#1090;&#1086;&#1095;&#1085;&#1080;&#1082;&#1080;18.12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5">
          <cell r="C255">
            <v>180181.7</v>
          </cell>
        </row>
        <row r="258">
          <cell r="C258">
            <v>415441.61618000001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4">
          <cell r="P274">
            <v>199036.14740999998</v>
          </cell>
        </row>
        <row r="277">
          <cell r="P277">
            <v>421334.94964000001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D20">
            <v>420883.69517999998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8"/>
  <sheetViews>
    <sheetView tabSelected="1" workbookViewId="0">
      <selection activeCell="AA16" sqref="AA16"/>
    </sheetView>
  </sheetViews>
  <sheetFormatPr defaultColWidth="9.109375" defaultRowHeight="13.2"/>
  <cols>
    <col min="1" max="1" width="0.109375" style="1" customWidth="1"/>
    <col min="2" max="2" width="24.5546875" style="1" customWidth="1"/>
    <col min="3" max="3" width="31.109375" style="1" customWidth="1"/>
    <col min="4" max="15" width="12" style="1" hidden="1" customWidth="1"/>
    <col min="16" max="16" width="12" style="1" customWidth="1"/>
    <col min="17" max="20" width="12" style="1" hidden="1" customWidth="1"/>
    <col min="21" max="21" width="12" style="1" customWidth="1"/>
    <col min="22" max="23" width="12" style="1" hidden="1" customWidth="1"/>
    <col min="24" max="24" width="12" style="1" customWidth="1"/>
    <col min="25" max="25" width="11.109375" style="7" bestFit="1" customWidth="1"/>
    <col min="26" max="16384" width="9.109375" style="7"/>
  </cols>
  <sheetData>
    <row r="1" spans="1:24">
      <c r="B1" s="21" t="s">
        <v>42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4">
      <c r="B2" s="21" t="s">
        <v>15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24">
      <c r="B3" s="21" t="s">
        <v>11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</row>
    <row r="4" spans="1:24">
      <c r="B4" s="21" t="s">
        <v>29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</row>
    <row r="5" spans="1:24">
      <c r="B5" s="21" t="s">
        <v>50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</row>
    <row r="6" spans="1:24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</row>
    <row r="7" spans="1:24">
      <c r="B7" s="21" t="s">
        <v>42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</row>
    <row r="8" spans="1:24">
      <c r="B8" s="21" t="s">
        <v>15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</row>
    <row r="9" spans="1:24">
      <c r="B9" s="21" t="s">
        <v>11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pans="1:24">
      <c r="B10" s="21" t="s">
        <v>29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</row>
    <row r="11" spans="1:24">
      <c r="B11" s="21" t="s">
        <v>43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</row>
    <row r="12" spans="1:24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</row>
    <row r="13" spans="1:24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</row>
    <row r="14" spans="1:24" s="9" customFormat="1" ht="18.75" customHeight="1">
      <c r="A14" s="8" t="s">
        <v>0</v>
      </c>
      <c r="B14" s="27" t="s">
        <v>16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</row>
    <row r="15" spans="1:24" s="9" customFormat="1" ht="18.75" customHeight="1">
      <c r="A15" s="8"/>
      <c r="B15" s="27" t="s">
        <v>30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</row>
    <row r="16" spans="1:24">
      <c r="B16" s="28" t="s">
        <v>14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</row>
    <row r="17" spans="2:25" ht="12.75" customHeight="1">
      <c r="B17" s="22" t="s">
        <v>1</v>
      </c>
      <c r="C17" s="22" t="s">
        <v>10</v>
      </c>
      <c r="D17" s="23" t="s">
        <v>17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5"/>
    </row>
    <row r="18" spans="2:25" ht="48.75" customHeight="1">
      <c r="B18" s="22"/>
      <c r="C18" s="22"/>
      <c r="D18" s="12" t="s">
        <v>27</v>
      </c>
      <c r="E18" s="12" t="s">
        <v>44</v>
      </c>
      <c r="F18" s="12" t="s">
        <v>27</v>
      </c>
      <c r="G18" s="12" t="s">
        <v>45</v>
      </c>
      <c r="H18" s="12" t="s">
        <v>27</v>
      </c>
      <c r="I18" s="12" t="s">
        <v>46</v>
      </c>
      <c r="J18" s="12" t="s">
        <v>27</v>
      </c>
      <c r="K18" s="12" t="s">
        <v>47</v>
      </c>
      <c r="L18" s="12" t="s">
        <v>27</v>
      </c>
      <c r="M18" s="12" t="s">
        <v>48</v>
      </c>
      <c r="N18" s="12" t="s">
        <v>27</v>
      </c>
      <c r="O18" s="12" t="s">
        <v>49</v>
      </c>
      <c r="P18" s="12" t="s">
        <v>27</v>
      </c>
      <c r="Q18" s="12" t="s">
        <v>28</v>
      </c>
      <c r="R18" s="12" t="s">
        <v>45</v>
      </c>
      <c r="S18" s="12" t="s">
        <v>28</v>
      </c>
      <c r="T18" s="12" t="s">
        <v>46</v>
      </c>
      <c r="U18" s="12" t="s">
        <v>28</v>
      </c>
      <c r="V18" s="12" t="s">
        <v>31</v>
      </c>
      <c r="W18" s="12" t="s">
        <v>46</v>
      </c>
      <c r="X18" s="12" t="s">
        <v>31</v>
      </c>
    </row>
    <row r="19" spans="2:25" ht="49.5" customHeight="1">
      <c r="B19" s="15" t="s">
        <v>2</v>
      </c>
      <c r="C19" s="16" t="s">
        <v>32</v>
      </c>
      <c r="D19" s="17">
        <f>D20</f>
        <v>3929.3168800000567</v>
      </c>
      <c r="E19" s="17">
        <f>E20</f>
        <v>8412.8926900000006</v>
      </c>
      <c r="F19" s="17">
        <f>D19+E19</f>
        <v>12342.209570000057</v>
      </c>
      <c r="G19" s="17">
        <f>G20</f>
        <v>3391.9591699999996</v>
      </c>
      <c r="H19" s="17">
        <f t="shared" ref="H19:H28" si="0">F19+G19</f>
        <v>15734.168740000057</v>
      </c>
      <c r="I19" s="17">
        <f>I20</f>
        <v>0</v>
      </c>
      <c r="J19" s="17">
        <f t="shared" ref="J19:J28" si="1">H19+I19</f>
        <v>15734.168740000057</v>
      </c>
      <c r="K19" s="17">
        <f>K20</f>
        <v>0</v>
      </c>
      <c r="L19" s="17">
        <f t="shared" ref="L19:L28" si="2">J19+K19</f>
        <v>15734.168740000057</v>
      </c>
      <c r="M19" s="17">
        <f>M20</f>
        <v>-4441.3719999999994</v>
      </c>
      <c r="N19" s="17">
        <f t="shared" ref="N19:N28" si="3">L19+M19</f>
        <v>11292.796740000058</v>
      </c>
      <c r="O19" s="17">
        <f>O20</f>
        <v>4441.372000000003</v>
      </c>
      <c r="P19" s="17">
        <f t="shared" ref="P19:P28" si="4">N19+O19</f>
        <v>15734.168740000061</v>
      </c>
      <c r="Q19" s="17">
        <f>Q20</f>
        <v>0</v>
      </c>
      <c r="R19" s="17">
        <f>R20</f>
        <v>0</v>
      </c>
      <c r="S19" s="17">
        <f>Q19+R19</f>
        <v>0</v>
      </c>
      <c r="T19" s="17">
        <f>T20</f>
        <v>0</v>
      </c>
      <c r="U19" s="17">
        <f t="shared" ref="U19:U28" si="5">S19+T19</f>
        <v>0</v>
      </c>
      <c r="V19" s="17">
        <f>V20</f>
        <v>0</v>
      </c>
      <c r="W19" s="17">
        <f>W20</f>
        <v>0</v>
      </c>
      <c r="X19" s="17">
        <f t="shared" ref="X19:X28" si="6">V19+W19</f>
        <v>0</v>
      </c>
      <c r="Y19" s="13"/>
    </row>
    <row r="20" spans="2:25" ht="38.25" customHeight="1">
      <c r="B20" s="15" t="s">
        <v>3</v>
      </c>
      <c r="C20" s="18" t="s">
        <v>33</v>
      </c>
      <c r="D20" s="17">
        <f t="shared" ref="D20:R20" si="7">D28+D24</f>
        <v>3929.3168800000567</v>
      </c>
      <c r="E20" s="17">
        <f t="shared" ref="E20:G20" si="8">E28+E24</f>
        <v>8412.8926900000006</v>
      </c>
      <c r="F20" s="17">
        <f t="shared" ref="F20:F28" si="9">D20+E20</f>
        <v>12342.209570000057</v>
      </c>
      <c r="G20" s="17">
        <f t="shared" si="8"/>
        <v>3391.9591699999996</v>
      </c>
      <c r="H20" s="17">
        <f t="shared" si="0"/>
        <v>15734.168740000057</v>
      </c>
      <c r="I20" s="17">
        <f t="shared" ref="I20:K20" si="10">I28+I24</f>
        <v>0</v>
      </c>
      <c r="J20" s="17">
        <f t="shared" si="1"/>
        <v>15734.168740000057</v>
      </c>
      <c r="K20" s="17">
        <f t="shared" si="10"/>
        <v>0</v>
      </c>
      <c r="L20" s="17">
        <f t="shared" si="2"/>
        <v>15734.168740000057</v>
      </c>
      <c r="M20" s="17">
        <f t="shared" ref="M20:O20" si="11">M28+M24</f>
        <v>-4441.3719999999994</v>
      </c>
      <c r="N20" s="17">
        <f t="shared" si="3"/>
        <v>11292.796740000058</v>
      </c>
      <c r="O20" s="17">
        <f t="shared" si="11"/>
        <v>4441.372000000003</v>
      </c>
      <c r="P20" s="17">
        <f t="shared" si="4"/>
        <v>15734.168740000061</v>
      </c>
      <c r="Q20" s="17">
        <f t="shared" si="7"/>
        <v>0</v>
      </c>
      <c r="R20" s="17">
        <f t="shared" si="7"/>
        <v>0</v>
      </c>
      <c r="S20" s="17">
        <f t="shared" ref="S20:S23" si="12">Q20+R20</f>
        <v>0</v>
      </c>
      <c r="T20" s="17">
        <f t="shared" ref="T20" si="13">T28+T24</f>
        <v>0</v>
      </c>
      <c r="U20" s="17">
        <f t="shared" si="5"/>
        <v>0</v>
      </c>
      <c r="V20" s="17">
        <f t="shared" ref="V20:W20" si="14">V28+V24</f>
        <v>0</v>
      </c>
      <c r="W20" s="17">
        <f t="shared" si="14"/>
        <v>0</v>
      </c>
      <c r="X20" s="17">
        <f t="shared" si="6"/>
        <v>0</v>
      </c>
    </row>
    <row r="21" spans="2:25" ht="36.75" customHeight="1">
      <c r="B21" s="14" t="s">
        <v>4</v>
      </c>
      <c r="C21" s="19" t="s">
        <v>34</v>
      </c>
      <c r="D21" s="20">
        <f t="shared" ref="D21:W23" si="15">D22</f>
        <v>-671952.98604999995</v>
      </c>
      <c r="E21" s="20">
        <f t="shared" si="15"/>
        <v>-6073.6121800000001</v>
      </c>
      <c r="F21" s="17">
        <f t="shared" si="9"/>
        <v>-678026.59823</v>
      </c>
      <c r="G21" s="20">
        <f t="shared" si="15"/>
        <v>-2357.82033</v>
      </c>
      <c r="H21" s="17">
        <f t="shared" si="0"/>
        <v>-680384.41856000002</v>
      </c>
      <c r="I21" s="20">
        <f t="shared" si="15"/>
        <v>-54217.341660000006</v>
      </c>
      <c r="J21" s="17">
        <f t="shared" si="1"/>
        <v>-734601.76022000005</v>
      </c>
      <c r="K21" s="20">
        <f t="shared" si="15"/>
        <v>-4336.4604799999997</v>
      </c>
      <c r="L21" s="17">
        <f t="shared" si="2"/>
        <v>-738938.22070000006</v>
      </c>
      <c r="M21" s="20">
        <f t="shared" si="15"/>
        <v>-21194.24396</v>
      </c>
      <c r="N21" s="17">
        <f t="shared" si="3"/>
        <v>-760132.46466000006</v>
      </c>
      <c r="O21" s="20">
        <f t="shared" si="15"/>
        <v>-35837.068339999998</v>
      </c>
      <c r="P21" s="17">
        <f t="shared" si="4"/>
        <v>-795969.53300000005</v>
      </c>
      <c r="Q21" s="20">
        <f t="shared" si="15"/>
        <v>-471234.87576999998</v>
      </c>
      <c r="R21" s="20">
        <f t="shared" si="15"/>
        <v>1563.6762000000001</v>
      </c>
      <c r="S21" s="17">
        <f t="shared" si="12"/>
        <v>-469671.19957</v>
      </c>
      <c r="T21" s="20">
        <f t="shared" si="15"/>
        <v>-133.72399999999999</v>
      </c>
      <c r="U21" s="17">
        <f t="shared" si="5"/>
        <v>-469804.92356999998</v>
      </c>
      <c r="V21" s="20">
        <f t="shared" si="15"/>
        <v>-454431.36804999999</v>
      </c>
      <c r="W21" s="20">
        <f t="shared" si="15"/>
        <v>-132.00200000000001</v>
      </c>
      <c r="X21" s="17">
        <f t="shared" si="6"/>
        <v>-454563.37004999997</v>
      </c>
    </row>
    <row r="22" spans="2:25" ht="37.5" customHeight="1">
      <c r="B22" s="14" t="s">
        <v>5</v>
      </c>
      <c r="C22" s="19" t="s">
        <v>35</v>
      </c>
      <c r="D22" s="20">
        <f t="shared" si="15"/>
        <v>-671952.98604999995</v>
      </c>
      <c r="E22" s="20">
        <f t="shared" si="15"/>
        <v>-6073.6121800000001</v>
      </c>
      <c r="F22" s="17">
        <f t="shared" si="9"/>
        <v>-678026.59823</v>
      </c>
      <c r="G22" s="20">
        <f t="shared" si="15"/>
        <v>-2357.82033</v>
      </c>
      <c r="H22" s="17">
        <f t="shared" si="0"/>
        <v>-680384.41856000002</v>
      </c>
      <c r="I22" s="20">
        <f t="shared" si="15"/>
        <v>-54217.341660000006</v>
      </c>
      <c r="J22" s="17">
        <f t="shared" si="1"/>
        <v>-734601.76022000005</v>
      </c>
      <c r="K22" s="20">
        <f t="shared" si="15"/>
        <v>-4336.4604799999997</v>
      </c>
      <c r="L22" s="17">
        <f t="shared" si="2"/>
        <v>-738938.22070000006</v>
      </c>
      <c r="M22" s="20">
        <f t="shared" si="15"/>
        <v>-21194.24396</v>
      </c>
      <c r="N22" s="17">
        <f t="shared" si="3"/>
        <v>-760132.46466000006</v>
      </c>
      <c r="O22" s="20">
        <f t="shared" si="15"/>
        <v>-35837.068339999998</v>
      </c>
      <c r="P22" s="17">
        <f t="shared" si="4"/>
        <v>-795969.53300000005</v>
      </c>
      <c r="Q22" s="20">
        <f t="shared" si="15"/>
        <v>-471234.87576999998</v>
      </c>
      <c r="R22" s="20">
        <f t="shared" si="15"/>
        <v>1563.6762000000001</v>
      </c>
      <c r="S22" s="17">
        <f t="shared" si="12"/>
        <v>-469671.19957</v>
      </c>
      <c r="T22" s="20">
        <f t="shared" si="15"/>
        <v>-133.72399999999999</v>
      </c>
      <c r="U22" s="17">
        <f t="shared" si="5"/>
        <v>-469804.92356999998</v>
      </c>
      <c r="V22" s="20">
        <f t="shared" si="15"/>
        <v>-454431.36804999999</v>
      </c>
      <c r="W22" s="20">
        <f t="shared" si="15"/>
        <v>-132.00200000000001</v>
      </c>
      <c r="X22" s="17">
        <f t="shared" si="6"/>
        <v>-454563.37004999997</v>
      </c>
    </row>
    <row r="23" spans="2:25" ht="36" customHeight="1">
      <c r="B23" s="14" t="s">
        <v>6</v>
      </c>
      <c r="C23" s="19" t="s">
        <v>36</v>
      </c>
      <c r="D23" s="20">
        <f t="shared" si="15"/>
        <v>-671952.98604999995</v>
      </c>
      <c r="E23" s="20">
        <f t="shared" si="15"/>
        <v>-6073.6121800000001</v>
      </c>
      <c r="F23" s="17">
        <f t="shared" si="9"/>
        <v>-678026.59823</v>
      </c>
      <c r="G23" s="20">
        <f t="shared" si="15"/>
        <v>-2357.82033</v>
      </c>
      <c r="H23" s="17">
        <f t="shared" si="0"/>
        <v>-680384.41856000002</v>
      </c>
      <c r="I23" s="20">
        <f t="shared" si="15"/>
        <v>-54217.341660000006</v>
      </c>
      <c r="J23" s="17">
        <f t="shared" si="1"/>
        <v>-734601.76022000005</v>
      </c>
      <c r="K23" s="20">
        <f t="shared" si="15"/>
        <v>-4336.4604799999997</v>
      </c>
      <c r="L23" s="17">
        <f t="shared" si="2"/>
        <v>-738938.22070000006</v>
      </c>
      <c r="M23" s="20">
        <f t="shared" si="15"/>
        <v>-21194.24396</v>
      </c>
      <c r="N23" s="17">
        <f t="shared" si="3"/>
        <v>-760132.46466000006</v>
      </c>
      <c r="O23" s="20">
        <f t="shared" si="15"/>
        <v>-35837.068339999998</v>
      </c>
      <c r="P23" s="17">
        <f t="shared" si="4"/>
        <v>-795969.53300000005</v>
      </c>
      <c r="Q23" s="20">
        <f t="shared" si="15"/>
        <v>-471234.87576999998</v>
      </c>
      <c r="R23" s="20">
        <f t="shared" si="15"/>
        <v>1563.6762000000001</v>
      </c>
      <c r="S23" s="17">
        <f t="shared" si="12"/>
        <v>-469671.19957</v>
      </c>
      <c r="T23" s="20">
        <f t="shared" si="15"/>
        <v>-133.72399999999999</v>
      </c>
      <c r="U23" s="17">
        <f t="shared" si="5"/>
        <v>-469804.92356999998</v>
      </c>
      <c r="V23" s="20">
        <f t="shared" si="15"/>
        <v>-454431.36804999999</v>
      </c>
      <c r="W23" s="20">
        <f t="shared" si="15"/>
        <v>-132.00200000000001</v>
      </c>
      <c r="X23" s="17">
        <f t="shared" si="6"/>
        <v>-454563.37004999997</v>
      </c>
    </row>
    <row r="24" spans="2:25" ht="47.25" customHeight="1">
      <c r="B24" s="14" t="s">
        <v>12</v>
      </c>
      <c r="C24" s="19" t="s">
        <v>37</v>
      </c>
      <c r="D24" s="10">
        <v>-671952.98604999995</v>
      </c>
      <c r="E24" s="10">
        <f>-369.37234-5704.23984</f>
        <v>-6073.6121800000001</v>
      </c>
      <c r="F24" s="17">
        <f>D24+E24</f>
        <v>-678026.59823</v>
      </c>
      <c r="G24" s="10">
        <v>-2357.82033</v>
      </c>
      <c r="H24" s="17">
        <f t="shared" si="0"/>
        <v>-680384.41856000002</v>
      </c>
      <c r="I24" s="10">
        <f>-55027.02814+809.68648</f>
        <v>-54217.341660000006</v>
      </c>
      <c r="J24" s="17">
        <f t="shared" si="1"/>
        <v>-734601.76022000005</v>
      </c>
      <c r="K24" s="10">
        <v>-4336.4604799999997</v>
      </c>
      <c r="L24" s="17">
        <f t="shared" si="2"/>
        <v>-738938.22070000006</v>
      </c>
      <c r="M24" s="10">
        <v>-21194.24396</v>
      </c>
      <c r="N24" s="17">
        <f t="shared" si="3"/>
        <v>-760132.46466000006</v>
      </c>
      <c r="O24" s="10">
        <v>-35837.068339999998</v>
      </c>
      <c r="P24" s="17">
        <f t="shared" si="4"/>
        <v>-795969.53300000005</v>
      </c>
      <c r="Q24" s="10">
        <v>-471234.87576999998</v>
      </c>
      <c r="R24" s="10">
        <v>1563.6762000000001</v>
      </c>
      <c r="S24" s="17">
        <f>Q24+R24</f>
        <v>-469671.19957</v>
      </c>
      <c r="T24" s="10">
        <v>-133.72399999999999</v>
      </c>
      <c r="U24" s="17">
        <f t="shared" si="5"/>
        <v>-469804.92356999998</v>
      </c>
      <c r="V24" s="10">
        <v>-454431.36804999999</v>
      </c>
      <c r="W24" s="10">
        <v>-132.00200000000001</v>
      </c>
      <c r="X24" s="17">
        <f t="shared" si="6"/>
        <v>-454563.37004999997</v>
      </c>
    </row>
    <row r="25" spans="2:25" ht="36.75" customHeight="1">
      <c r="B25" s="14" t="s">
        <v>7</v>
      </c>
      <c r="C25" s="19" t="s">
        <v>38</v>
      </c>
      <c r="D25" s="10">
        <f t="shared" ref="D25:W27" si="16">D26</f>
        <v>675882.30293000001</v>
      </c>
      <c r="E25" s="10">
        <f t="shared" si="16"/>
        <v>14486.504870000001</v>
      </c>
      <c r="F25" s="17">
        <f t="shared" si="9"/>
        <v>690368.80779999995</v>
      </c>
      <c r="G25" s="10">
        <f t="shared" si="16"/>
        <v>5749.7794999999996</v>
      </c>
      <c r="H25" s="17">
        <f t="shared" si="0"/>
        <v>696118.5872999999</v>
      </c>
      <c r="I25" s="10">
        <f t="shared" si="16"/>
        <v>54217.341660000006</v>
      </c>
      <c r="J25" s="17">
        <f t="shared" si="1"/>
        <v>750335.92895999993</v>
      </c>
      <c r="K25" s="10">
        <f t="shared" si="16"/>
        <v>4336.4604799999997</v>
      </c>
      <c r="L25" s="17">
        <f t="shared" si="2"/>
        <v>754672.38943999994</v>
      </c>
      <c r="M25" s="10">
        <f t="shared" si="16"/>
        <v>16752.87196</v>
      </c>
      <c r="N25" s="17">
        <f t="shared" si="3"/>
        <v>771425.26139999996</v>
      </c>
      <c r="O25" s="10">
        <f t="shared" si="16"/>
        <v>40278.440340000001</v>
      </c>
      <c r="P25" s="17">
        <f t="shared" si="4"/>
        <v>811703.70173999993</v>
      </c>
      <c r="Q25" s="10">
        <f t="shared" si="16"/>
        <v>471234.87576999998</v>
      </c>
      <c r="R25" s="10">
        <f t="shared" si="16"/>
        <v>-1563.6762000000001</v>
      </c>
      <c r="S25" s="17">
        <f t="shared" ref="S25:S28" si="17">Q25+R25</f>
        <v>469671.19957</v>
      </c>
      <c r="T25" s="10">
        <f t="shared" si="16"/>
        <v>133.72399999999999</v>
      </c>
      <c r="U25" s="17">
        <f t="shared" si="5"/>
        <v>469804.92356999998</v>
      </c>
      <c r="V25" s="10">
        <f t="shared" si="16"/>
        <v>454431.36804999999</v>
      </c>
      <c r="W25" s="10">
        <f t="shared" si="16"/>
        <v>132.00200000000001</v>
      </c>
      <c r="X25" s="17">
        <f t="shared" si="6"/>
        <v>454563.37004999997</v>
      </c>
    </row>
    <row r="26" spans="2:25" ht="36.75" customHeight="1">
      <c r="B26" s="14" t="s">
        <v>8</v>
      </c>
      <c r="C26" s="19" t="s">
        <v>39</v>
      </c>
      <c r="D26" s="10">
        <f t="shared" si="16"/>
        <v>675882.30293000001</v>
      </c>
      <c r="E26" s="10">
        <f t="shared" si="16"/>
        <v>14486.504870000001</v>
      </c>
      <c r="F26" s="17">
        <f t="shared" si="9"/>
        <v>690368.80779999995</v>
      </c>
      <c r="G26" s="10">
        <f t="shared" si="16"/>
        <v>5749.7794999999996</v>
      </c>
      <c r="H26" s="17">
        <f t="shared" si="0"/>
        <v>696118.5872999999</v>
      </c>
      <c r="I26" s="10">
        <f t="shared" si="16"/>
        <v>54217.341660000006</v>
      </c>
      <c r="J26" s="17">
        <f t="shared" si="1"/>
        <v>750335.92895999993</v>
      </c>
      <c r="K26" s="10">
        <f t="shared" si="16"/>
        <v>4336.4604799999997</v>
      </c>
      <c r="L26" s="17">
        <f t="shared" si="2"/>
        <v>754672.38943999994</v>
      </c>
      <c r="M26" s="10">
        <f t="shared" si="16"/>
        <v>16752.87196</v>
      </c>
      <c r="N26" s="17">
        <f t="shared" si="3"/>
        <v>771425.26139999996</v>
      </c>
      <c r="O26" s="10">
        <f t="shared" si="16"/>
        <v>40278.440340000001</v>
      </c>
      <c r="P26" s="17">
        <f t="shared" si="4"/>
        <v>811703.70173999993</v>
      </c>
      <c r="Q26" s="10">
        <f t="shared" si="16"/>
        <v>471234.87576999998</v>
      </c>
      <c r="R26" s="10">
        <f t="shared" si="16"/>
        <v>-1563.6762000000001</v>
      </c>
      <c r="S26" s="17">
        <f t="shared" si="17"/>
        <v>469671.19957</v>
      </c>
      <c r="T26" s="10">
        <f t="shared" si="16"/>
        <v>133.72399999999999</v>
      </c>
      <c r="U26" s="17">
        <f t="shared" si="5"/>
        <v>469804.92356999998</v>
      </c>
      <c r="V26" s="10">
        <f t="shared" si="16"/>
        <v>454431.36804999999</v>
      </c>
      <c r="W26" s="10">
        <f t="shared" si="16"/>
        <v>132.00200000000001</v>
      </c>
      <c r="X26" s="17">
        <f t="shared" si="6"/>
        <v>454563.37004999997</v>
      </c>
    </row>
    <row r="27" spans="2:25" ht="36.75" customHeight="1">
      <c r="B27" s="14" t="s">
        <v>9</v>
      </c>
      <c r="C27" s="19" t="s">
        <v>40</v>
      </c>
      <c r="D27" s="10">
        <f t="shared" si="16"/>
        <v>675882.30293000001</v>
      </c>
      <c r="E27" s="10">
        <f t="shared" si="16"/>
        <v>14486.504870000001</v>
      </c>
      <c r="F27" s="17">
        <f t="shared" si="9"/>
        <v>690368.80779999995</v>
      </c>
      <c r="G27" s="10">
        <f t="shared" si="16"/>
        <v>5749.7794999999996</v>
      </c>
      <c r="H27" s="17">
        <f t="shared" si="0"/>
        <v>696118.5872999999</v>
      </c>
      <c r="I27" s="10">
        <f t="shared" si="16"/>
        <v>54217.341660000006</v>
      </c>
      <c r="J27" s="17">
        <f t="shared" si="1"/>
        <v>750335.92895999993</v>
      </c>
      <c r="K27" s="10">
        <f t="shared" si="16"/>
        <v>4336.4604799999997</v>
      </c>
      <c r="L27" s="17">
        <f t="shared" si="2"/>
        <v>754672.38943999994</v>
      </c>
      <c r="M27" s="10">
        <f t="shared" si="16"/>
        <v>16752.87196</v>
      </c>
      <c r="N27" s="17">
        <f t="shared" si="3"/>
        <v>771425.26139999996</v>
      </c>
      <c r="O27" s="10">
        <f t="shared" si="16"/>
        <v>40278.440340000001</v>
      </c>
      <c r="P27" s="17">
        <f t="shared" si="4"/>
        <v>811703.70173999993</v>
      </c>
      <c r="Q27" s="10">
        <f t="shared" si="16"/>
        <v>471234.87576999998</v>
      </c>
      <c r="R27" s="10">
        <f t="shared" si="16"/>
        <v>-1563.6762000000001</v>
      </c>
      <c r="S27" s="17">
        <f t="shared" si="17"/>
        <v>469671.19957</v>
      </c>
      <c r="T27" s="10">
        <f t="shared" si="16"/>
        <v>133.72399999999999</v>
      </c>
      <c r="U27" s="17">
        <f t="shared" si="5"/>
        <v>469804.92356999998</v>
      </c>
      <c r="V27" s="10">
        <f t="shared" si="16"/>
        <v>454431.36804999999</v>
      </c>
      <c r="W27" s="10">
        <f t="shared" si="16"/>
        <v>132.00200000000001</v>
      </c>
      <c r="X27" s="17">
        <f t="shared" si="6"/>
        <v>454563.37004999997</v>
      </c>
    </row>
    <row r="28" spans="2:25" ht="47.25" customHeight="1">
      <c r="B28" s="14" t="s">
        <v>13</v>
      </c>
      <c r="C28" s="19" t="s">
        <v>41</v>
      </c>
      <c r="D28" s="11">
        <v>675882.30293000001</v>
      </c>
      <c r="E28" s="11">
        <v>14486.504870000001</v>
      </c>
      <c r="F28" s="17">
        <f t="shared" si="9"/>
        <v>690368.80779999995</v>
      </c>
      <c r="G28" s="11">
        <v>5749.7794999999996</v>
      </c>
      <c r="H28" s="17">
        <f t="shared" si="0"/>
        <v>696118.5872999999</v>
      </c>
      <c r="I28" s="11">
        <f>55027.02814-809.68648</f>
        <v>54217.341660000006</v>
      </c>
      <c r="J28" s="17">
        <f t="shared" si="1"/>
        <v>750335.92895999993</v>
      </c>
      <c r="K28" s="11">
        <v>4336.4604799999997</v>
      </c>
      <c r="L28" s="17">
        <f t="shared" si="2"/>
        <v>754672.38943999994</v>
      </c>
      <c r="M28" s="11">
        <v>16752.87196</v>
      </c>
      <c r="N28" s="17">
        <f t="shared" si="3"/>
        <v>771425.26139999996</v>
      </c>
      <c r="O28" s="10">
        <v>40278.440340000001</v>
      </c>
      <c r="P28" s="17">
        <f t="shared" si="4"/>
        <v>811703.70173999993</v>
      </c>
      <c r="Q28" s="11">
        <v>471234.87576999998</v>
      </c>
      <c r="R28" s="11">
        <v>-1563.6762000000001</v>
      </c>
      <c r="S28" s="17">
        <f t="shared" si="17"/>
        <v>469671.19957</v>
      </c>
      <c r="T28" s="11">
        <v>133.72399999999999</v>
      </c>
      <c r="U28" s="17">
        <f t="shared" si="5"/>
        <v>469804.92356999998</v>
      </c>
      <c r="V28" s="11">
        <v>454431.36804999999</v>
      </c>
      <c r="W28" s="11">
        <v>132.00200000000001</v>
      </c>
      <c r="X28" s="17">
        <f t="shared" si="6"/>
        <v>454563.37004999997</v>
      </c>
    </row>
  </sheetData>
  <mergeCells count="19">
    <mergeCell ref="C17:C18"/>
    <mergeCell ref="B17:B18"/>
    <mergeCell ref="D17:X17"/>
    <mergeCell ref="B11:X11"/>
    <mergeCell ref="B12:X12"/>
    <mergeCell ref="B13:X13"/>
    <mergeCell ref="B14:X14"/>
    <mergeCell ref="B15:X15"/>
    <mergeCell ref="B16:X16"/>
    <mergeCell ref="B1:X1"/>
    <mergeCell ref="B2:X2"/>
    <mergeCell ref="B3:X3"/>
    <mergeCell ref="B4:X4"/>
    <mergeCell ref="B5:X5"/>
    <mergeCell ref="B6:X6"/>
    <mergeCell ref="B7:X7"/>
    <mergeCell ref="B8:X8"/>
    <mergeCell ref="B9:X9"/>
    <mergeCell ref="B10:X10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A14" sqref="A14"/>
    </sheetView>
  </sheetViews>
  <sheetFormatPr defaultRowHeight="13.2"/>
  <cols>
    <col min="1" max="4" width="21.88671875" customWidth="1"/>
  </cols>
  <sheetData>
    <row r="1" spans="1:4" ht="15.6">
      <c r="A1" s="29"/>
      <c r="B1" s="29" t="s">
        <v>21</v>
      </c>
      <c r="C1" s="29"/>
      <c r="D1" s="29"/>
    </row>
    <row r="2" spans="1:4" ht="15.6">
      <c r="A2" s="29"/>
      <c r="B2" s="2" t="s">
        <v>18</v>
      </c>
      <c r="C2" s="2" t="s">
        <v>19</v>
      </c>
      <c r="D2" s="2" t="s">
        <v>20</v>
      </c>
    </row>
    <row r="3" spans="1:4" ht="15.6">
      <c r="A3" s="3" t="s">
        <v>22</v>
      </c>
      <c r="B3" s="4" t="e">
        <f>-Лист1!#REF!</f>
        <v>#REF!</v>
      </c>
      <c r="C3" s="4" t="e">
        <f>-Лист1!#REF!</f>
        <v>#REF!</v>
      </c>
      <c r="D3" s="4" t="e">
        <f>-Лист1!#REF!</f>
        <v>#REF!</v>
      </c>
    </row>
    <row r="4" spans="1:4" ht="31.2">
      <c r="A4" s="5" t="s">
        <v>23</v>
      </c>
      <c r="B4" s="6" t="e">
        <f>B3/[1]Лист1!$C$258*100</f>
        <v>#REF!</v>
      </c>
      <c r="C4" s="6" t="e">
        <f>C3/B3*100</f>
        <v>#REF!</v>
      </c>
      <c r="D4" s="6" t="e">
        <f>D3/C3*100</f>
        <v>#REF!</v>
      </c>
    </row>
    <row r="5" spans="1:4" ht="15.6">
      <c r="A5" s="5" t="s">
        <v>24</v>
      </c>
      <c r="B5" s="6" t="e">
        <f>B3/[2]Лист1!$P$277*100</f>
        <v>#REF!</v>
      </c>
      <c r="C5" s="6" t="e">
        <f>C3/[2]Лист1!$P$277*100</f>
        <v>#REF!</v>
      </c>
      <c r="D5" s="6" t="e">
        <f>D3/[2]Лист1!$P$277*100</f>
        <v>#REF!</v>
      </c>
    </row>
    <row r="6" spans="1:4" ht="15.6">
      <c r="A6" s="3" t="s">
        <v>25</v>
      </c>
      <c r="B6" s="4" t="e">
        <f>Лист1!#REF!</f>
        <v>#REF!</v>
      </c>
      <c r="C6" s="4" t="e">
        <f>Лист1!#REF!</f>
        <v>#REF!</v>
      </c>
      <c r="D6" s="4" t="e">
        <f>Лист1!#REF!</f>
        <v>#REF!</v>
      </c>
    </row>
    <row r="7" spans="1:4" ht="31.2">
      <c r="A7" s="5" t="s">
        <v>23</v>
      </c>
      <c r="B7" s="6" t="e">
        <f>B6/[3]Лист1!$D$20*100</f>
        <v>#REF!</v>
      </c>
      <c r="C7" s="6" t="e">
        <f>C6/B6*100</f>
        <v>#REF!</v>
      </c>
      <c r="D7" s="6" t="e">
        <f>D6/C6*100</f>
        <v>#REF!</v>
      </c>
    </row>
    <row r="8" spans="1:4" ht="15.6">
      <c r="A8" s="5" t="s">
        <v>24</v>
      </c>
      <c r="B8" s="6" t="e">
        <f>B6/429642.09767*100</f>
        <v>#REF!</v>
      </c>
      <c r="C8" s="6" t="e">
        <f>C6/429642.09767*100</f>
        <v>#REF!</v>
      </c>
      <c r="D8" s="6" t="e">
        <f t="shared" ref="D8" si="0">D6/429642.09767*100</f>
        <v>#REF!</v>
      </c>
    </row>
    <row r="9" spans="1:4" ht="31.2">
      <c r="A9" s="3" t="s">
        <v>26</v>
      </c>
      <c r="B9" s="4" t="e">
        <f>B3-B6</f>
        <v>#REF!</v>
      </c>
      <c r="C9" s="4" t="e">
        <f t="shared" ref="C9:D9" si="1">C3-C6</f>
        <v>#REF!</v>
      </c>
      <c r="D9" s="4" t="e">
        <f t="shared" si="1"/>
        <v>#REF!</v>
      </c>
    </row>
  </sheetData>
  <mergeCells count="2">
    <mergeCell ref="A1:A2"/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Прил № 1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Администратор</cp:lastModifiedBy>
  <cp:lastPrinted>2022-09-14T12:20:41Z</cp:lastPrinted>
  <dcterms:created xsi:type="dcterms:W3CDTF">2009-01-23T07:46:30Z</dcterms:created>
  <dcterms:modified xsi:type="dcterms:W3CDTF">2022-09-26T09:46:49Z</dcterms:modified>
</cp:coreProperties>
</file>