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Лист1!$P$1:$P$3003</definedName>
    <definedName name="_xlnm.Print_Area" localSheetId="0">Лист1!$A$1:$U$504</definedName>
  </definedNames>
  <calcPr calcId="125725"/>
</workbook>
</file>

<file path=xl/calcChain.xml><?xml version="1.0" encoding="utf-8"?>
<calcChain xmlns="http://schemas.openxmlformats.org/spreadsheetml/2006/main">
  <c r="T451" i="1"/>
  <c r="U451" s="1"/>
  <c r="S451"/>
  <c r="S452"/>
  <c r="U452" s="1"/>
  <c r="T440"/>
  <c r="T439" s="1"/>
  <c r="T456"/>
  <c r="T455" s="1"/>
  <c r="T58"/>
  <c r="T57" s="1"/>
  <c r="T53"/>
  <c r="T182"/>
  <c r="T316"/>
  <c r="U316" s="1"/>
  <c r="S316"/>
  <c r="S317"/>
  <c r="U317" s="1"/>
  <c r="T106"/>
  <c r="U106" s="1"/>
  <c r="S106"/>
  <c r="S107"/>
  <c r="U107" s="1"/>
  <c r="T397"/>
  <c r="U397" s="1"/>
  <c r="T395"/>
  <c r="U396"/>
  <c r="S395"/>
  <c r="S396"/>
  <c r="S397"/>
  <c r="S398"/>
  <c r="U398" s="1"/>
  <c r="T500"/>
  <c r="T498"/>
  <c r="T494"/>
  <c r="T492"/>
  <c r="T490"/>
  <c r="T487"/>
  <c r="T483"/>
  <c r="T480"/>
  <c r="T478"/>
  <c r="T475"/>
  <c r="T473"/>
  <c r="T471"/>
  <c r="T469"/>
  <c r="T467"/>
  <c r="T465"/>
  <c r="T463"/>
  <c r="T461"/>
  <c r="T459"/>
  <c r="T457"/>
  <c r="T453"/>
  <c r="T449"/>
  <c r="T447"/>
  <c r="T445"/>
  <c r="T443"/>
  <c r="T441"/>
  <c r="T437"/>
  <c r="T435"/>
  <c r="T433"/>
  <c r="T431"/>
  <c r="T429"/>
  <c r="T427"/>
  <c r="T425"/>
  <c r="T423"/>
  <c r="T421"/>
  <c r="T419"/>
  <c r="T417"/>
  <c r="T415"/>
  <c r="T413"/>
  <c r="T411"/>
  <c r="T409"/>
  <c r="T407"/>
  <c r="T405"/>
  <c r="T401"/>
  <c r="T400" s="1"/>
  <c r="T393"/>
  <c r="T391"/>
  <c r="T389"/>
  <c r="T386"/>
  <c r="T384"/>
  <c r="T380"/>
  <c r="T377"/>
  <c r="T375"/>
  <c r="T371"/>
  <c r="T369"/>
  <c r="T366"/>
  <c r="T362"/>
  <c r="T360"/>
  <c r="T358"/>
  <c r="T355"/>
  <c r="T353"/>
  <c r="T351"/>
  <c r="T349"/>
  <c r="T347"/>
  <c r="T345"/>
  <c r="T343"/>
  <c r="T340"/>
  <c r="T338"/>
  <c r="T336"/>
  <c r="T334"/>
  <c r="T332"/>
  <c r="T330"/>
  <c r="T328"/>
  <c r="T326"/>
  <c r="T324"/>
  <c r="T322"/>
  <c r="T320"/>
  <c r="T318"/>
  <c r="T314"/>
  <c r="T312"/>
  <c r="T310"/>
  <c r="T308"/>
  <c r="T306"/>
  <c r="T304"/>
  <c r="T302"/>
  <c r="T300"/>
  <c r="T298"/>
  <c r="T296"/>
  <c r="T294"/>
  <c r="T292"/>
  <c r="T290"/>
  <c r="T288"/>
  <c r="T286"/>
  <c r="T284"/>
  <c r="T282"/>
  <c r="T280"/>
  <c r="T278"/>
  <c r="T276"/>
  <c r="T274"/>
  <c r="T272"/>
  <c r="T270"/>
  <c r="T268"/>
  <c r="T266"/>
  <c r="T264"/>
  <c r="T260"/>
  <c r="T255"/>
  <c r="T253"/>
  <c r="T251"/>
  <c r="T249"/>
  <c r="T247"/>
  <c r="T245"/>
  <c r="T243"/>
  <c r="T241"/>
  <c r="T239"/>
  <c r="T235"/>
  <c r="T233"/>
  <c r="T231"/>
  <c r="T229"/>
  <c r="T227"/>
  <c r="T225"/>
  <c r="T224" s="1"/>
  <c r="T221"/>
  <c r="T219"/>
  <c r="T217"/>
  <c r="T215"/>
  <c r="T213"/>
  <c r="T211"/>
  <c r="T209"/>
  <c r="T207"/>
  <c r="T205"/>
  <c r="T202"/>
  <c r="T200"/>
  <c r="T197"/>
  <c r="T195"/>
  <c r="T193"/>
  <c r="T191"/>
  <c r="T189"/>
  <c r="T187"/>
  <c r="T185"/>
  <c r="T180"/>
  <c r="T178"/>
  <c r="T176"/>
  <c r="T174"/>
  <c r="T172"/>
  <c r="T170"/>
  <c r="T168"/>
  <c r="T166"/>
  <c r="T164"/>
  <c r="T162"/>
  <c r="T160"/>
  <c r="T158"/>
  <c r="T156"/>
  <c r="T154"/>
  <c r="T152"/>
  <c r="T150"/>
  <c r="T148"/>
  <c r="T146"/>
  <c r="T144"/>
  <c r="T142"/>
  <c r="T140"/>
  <c r="T138"/>
  <c r="T136"/>
  <c r="T134"/>
  <c r="T132"/>
  <c r="T130"/>
  <c r="T128"/>
  <c r="T126"/>
  <c r="T124"/>
  <c r="T122"/>
  <c r="T120"/>
  <c r="T118"/>
  <c r="T116"/>
  <c r="T114"/>
  <c r="T112"/>
  <c r="T110"/>
  <c r="T108"/>
  <c r="T104"/>
  <c r="T102"/>
  <c r="T100"/>
  <c r="T98"/>
  <c r="T96"/>
  <c r="T94"/>
  <c r="T92"/>
  <c r="T90"/>
  <c r="T89"/>
  <c r="T88" s="1"/>
  <c r="T86"/>
  <c r="T84"/>
  <c r="T82"/>
  <c r="T79"/>
  <c r="T77"/>
  <c r="T75"/>
  <c r="T73"/>
  <c r="T71"/>
  <c r="T67"/>
  <c r="T65"/>
  <c r="T63"/>
  <c r="T61"/>
  <c r="T59"/>
  <c r="T55"/>
  <c r="T49"/>
  <c r="T46"/>
  <c r="T44"/>
  <c r="T42"/>
  <c r="T40"/>
  <c r="T38"/>
  <c r="T36"/>
  <c r="T34"/>
  <c r="T32"/>
  <c r="T29"/>
  <c r="T22"/>
  <c r="T20"/>
  <c r="R187"/>
  <c r="Q187"/>
  <c r="Q188"/>
  <c r="S188" s="1"/>
  <c r="U188" s="1"/>
  <c r="R263"/>
  <c r="R134"/>
  <c r="Q134"/>
  <c r="Q135"/>
  <c r="S135" s="1"/>
  <c r="U135" s="1"/>
  <c r="R219"/>
  <c r="Q219"/>
  <c r="Q220"/>
  <c r="S220" s="1"/>
  <c r="U220" s="1"/>
  <c r="R271"/>
  <c r="R190"/>
  <c r="R387"/>
  <c r="U395" l="1"/>
  <c r="T383"/>
  <c r="S187"/>
  <c r="U187" s="1"/>
  <c r="S219"/>
  <c r="U219" s="1"/>
  <c r="S134"/>
  <c r="U134" s="1"/>
  <c r="T259"/>
  <c r="T223"/>
  <c r="T238"/>
  <c r="T19"/>
  <c r="T51"/>
  <c r="T262"/>
  <c r="T258" s="1"/>
  <c r="T497"/>
  <c r="T24"/>
  <c r="R181"/>
  <c r="R180" s="1"/>
  <c r="R132"/>
  <c r="S133"/>
  <c r="U133" s="1"/>
  <c r="Q132"/>
  <c r="Q133"/>
  <c r="R262"/>
  <c r="R321"/>
  <c r="R320" s="1"/>
  <c r="R491"/>
  <c r="R490" s="1"/>
  <c r="R412"/>
  <c r="R411" s="1"/>
  <c r="R39"/>
  <c r="R25"/>
  <c r="R24" s="1"/>
  <c r="R52"/>
  <c r="R386"/>
  <c r="R402"/>
  <c r="R401" s="1"/>
  <c r="R240"/>
  <c r="R239" s="1"/>
  <c r="R372"/>
  <c r="R371" s="1"/>
  <c r="R282"/>
  <c r="Q282"/>
  <c r="Q283"/>
  <c r="S283" s="1"/>
  <c r="U283" s="1"/>
  <c r="R22"/>
  <c r="Q22"/>
  <c r="Q23"/>
  <c r="S23" s="1"/>
  <c r="U23" s="1"/>
  <c r="R500"/>
  <c r="R498"/>
  <c r="R494"/>
  <c r="R492"/>
  <c r="R487"/>
  <c r="R483"/>
  <c r="R480"/>
  <c r="R478"/>
  <c r="R475"/>
  <c r="R473"/>
  <c r="R471"/>
  <c r="R469"/>
  <c r="R467"/>
  <c r="R465"/>
  <c r="R463"/>
  <c r="R461"/>
  <c r="R459"/>
  <c r="R457"/>
  <c r="R455"/>
  <c r="R453"/>
  <c r="R449"/>
  <c r="R447"/>
  <c r="R445"/>
  <c r="R443"/>
  <c r="R441"/>
  <c r="R439"/>
  <c r="R437"/>
  <c r="R435"/>
  <c r="R433"/>
  <c r="R431"/>
  <c r="R429"/>
  <c r="R427"/>
  <c r="R425"/>
  <c r="R423"/>
  <c r="R421"/>
  <c r="R419"/>
  <c r="R417"/>
  <c r="R415"/>
  <c r="R413"/>
  <c r="R409"/>
  <c r="R407"/>
  <c r="R405"/>
  <c r="R393"/>
  <c r="R391"/>
  <c r="R389"/>
  <c r="R384"/>
  <c r="R380"/>
  <c r="R377"/>
  <c r="R375"/>
  <c r="R369"/>
  <c r="R366"/>
  <c r="R362"/>
  <c r="R360"/>
  <c r="R358"/>
  <c r="R355"/>
  <c r="R353"/>
  <c r="R351"/>
  <c r="R349"/>
  <c r="R347"/>
  <c r="R345"/>
  <c r="R343"/>
  <c r="R340"/>
  <c r="R338"/>
  <c r="R336"/>
  <c r="R334"/>
  <c r="R332"/>
  <c r="R330"/>
  <c r="R328"/>
  <c r="R326"/>
  <c r="R324"/>
  <c r="R322"/>
  <c r="R318"/>
  <c r="R314"/>
  <c r="R312"/>
  <c r="R310"/>
  <c r="R308"/>
  <c r="R306"/>
  <c r="R304"/>
  <c r="R302"/>
  <c r="R300"/>
  <c r="R298"/>
  <c r="R296"/>
  <c r="R294"/>
  <c r="R292"/>
  <c r="R290"/>
  <c r="R288"/>
  <c r="R286"/>
  <c r="R284"/>
  <c r="R280"/>
  <c r="R278"/>
  <c r="R276"/>
  <c r="R274"/>
  <c r="R272"/>
  <c r="R270"/>
  <c r="R268"/>
  <c r="R266"/>
  <c r="R264"/>
  <c r="R260"/>
  <c r="R255"/>
  <c r="R253"/>
  <c r="R251"/>
  <c r="R249"/>
  <c r="R247"/>
  <c r="R245"/>
  <c r="R243"/>
  <c r="R241"/>
  <c r="R235"/>
  <c r="R233"/>
  <c r="R231"/>
  <c r="R229"/>
  <c r="R227"/>
  <c r="R225"/>
  <c r="R221"/>
  <c r="R217"/>
  <c r="R215"/>
  <c r="R213"/>
  <c r="R211"/>
  <c r="R209"/>
  <c r="R207"/>
  <c r="R205"/>
  <c r="R202"/>
  <c r="R200"/>
  <c r="R197"/>
  <c r="R195"/>
  <c r="R193"/>
  <c r="R191"/>
  <c r="R189"/>
  <c r="R185"/>
  <c r="R178"/>
  <c r="R176"/>
  <c r="R174"/>
  <c r="R172"/>
  <c r="R170"/>
  <c r="R168"/>
  <c r="R166"/>
  <c r="R164"/>
  <c r="R162"/>
  <c r="R160"/>
  <c r="R158"/>
  <c r="R156"/>
  <c r="R154"/>
  <c r="R152"/>
  <c r="R150"/>
  <c r="R148"/>
  <c r="R146"/>
  <c r="R144"/>
  <c r="R142"/>
  <c r="R140"/>
  <c r="R138"/>
  <c r="R136"/>
  <c r="R130"/>
  <c r="R128"/>
  <c r="R126"/>
  <c r="R124"/>
  <c r="R122"/>
  <c r="R120"/>
  <c r="R118"/>
  <c r="R116"/>
  <c r="R114"/>
  <c r="R112"/>
  <c r="R110"/>
  <c r="R108"/>
  <c r="R104"/>
  <c r="R102"/>
  <c r="R100"/>
  <c r="R98"/>
  <c r="R96"/>
  <c r="R94"/>
  <c r="R92"/>
  <c r="R90"/>
  <c r="R89"/>
  <c r="R88" s="1"/>
  <c r="R86"/>
  <c r="R84"/>
  <c r="R82"/>
  <c r="R79"/>
  <c r="R77"/>
  <c r="R75"/>
  <c r="R73"/>
  <c r="R71"/>
  <c r="R67"/>
  <c r="R65"/>
  <c r="R63"/>
  <c r="R61"/>
  <c r="R59"/>
  <c r="R57"/>
  <c r="R55"/>
  <c r="R49"/>
  <c r="R46"/>
  <c r="R44"/>
  <c r="R42"/>
  <c r="R40"/>
  <c r="R38"/>
  <c r="R36"/>
  <c r="R34"/>
  <c r="R32"/>
  <c r="R29"/>
  <c r="R20"/>
  <c r="P271"/>
  <c r="P165"/>
  <c r="P161"/>
  <c r="P190"/>
  <c r="P83"/>
  <c r="T18" l="1"/>
  <c r="R259"/>
  <c r="S22"/>
  <c r="U22" s="1"/>
  <c r="S282"/>
  <c r="U282" s="1"/>
  <c r="S132"/>
  <c r="U132" s="1"/>
  <c r="T496"/>
  <c r="T237"/>
  <c r="T382"/>
  <c r="T399"/>
  <c r="T504"/>
  <c r="R51"/>
  <c r="R258"/>
  <c r="R400"/>
  <c r="R399" s="1"/>
  <c r="R238"/>
  <c r="R224"/>
  <c r="R223" s="1"/>
  <c r="R19"/>
  <c r="R383"/>
  <c r="R497"/>
  <c r="P108"/>
  <c r="Q109"/>
  <c r="S109" s="1"/>
  <c r="U109" s="1"/>
  <c r="O108"/>
  <c r="O109"/>
  <c r="Q108" l="1"/>
  <c r="S108" s="1"/>
  <c r="U108" s="1"/>
  <c r="R18"/>
  <c r="R17" s="1"/>
  <c r="T17"/>
  <c r="T503"/>
  <c r="T257"/>
  <c r="R237"/>
  <c r="R504"/>
  <c r="R382"/>
  <c r="R496"/>
  <c r="R257"/>
  <c r="P164"/>
  <c r="P340"/>
  <c r="Q341"/>
  <c r="S341" s="1"/>
  <c r="U341" s="1"/>
  <c r="O340"/>
  <c r="O341"/>
  <c r="O342"/>
  <c r="Q342" s="1"/>
  <c r="S342" s="1"/>
  <c r="U342" s="1"/>
  <c r="P308"/>
  <c r="O308"/>
  <c r="O309"/>
  <c r="Q309" s="1"/>
  <c r="S309" s="1"/>
  <c r="U309" s="1"/>
  <c r="P500"/>
  <c r="P498"/>
  <c r="P494"/>
  <c r="P492"/>
  <c r="P490"/>
  <c r="P487"/>
  <c r="P483"/>
  <c r="P480"/>
  <c r="P478"/>
  <c r="P475"/>
  <c r="P473"/>
  <c r="P471"/>
  <c r="P469"/>
  <c r="P467"/>
  <c r="P465"/>
  <c r="P463"/>
  <c r="P461"/>
  <c r="P459"/>
  <c r="P457"/>
  <c r="P455"/>
  <c r="P453"/>
  <c r="P449"/>
  <c r="P447"/>
  <c r="P445"/>
  <c r="P443"/>
  <c r="P441"/>
  <c r="P439"/>
  <c r="P437"/>
  <c r="P435"/>
  <c r="P433"/>
  <c r="P431"/>
  <c r="P429"/>
  <c r="P427"/>
  <c r="P425"/>
  <c r="P423"/>
  <c r="P421"/>
  <c r="P419"/>
  <c r="P417"/>
  <c r="P415"/>
  <c r="P413"/>
  <c r="P411"/>
  <c r="P409"/>
  <c r="P407"/>
  <c r="P405"/>
  <c r="P401"/>
  <c r="P393"/>
  <c r="P391"/>
  <c r="P389"/>
  <c r="P386"/>
  <c r="P384"/>
  <c r="P380"/>
  <c r="P377"/>
  <c r="P375"/>
  <c r="P371"/>
  <c r="P369"/>
  <c r="P366"/>
  <c r="P362"/>
  <c r="P360"/>
  <c r="P358"/>
  <c r="P355"/>
  <c r="P353"/>
  <c r="P351"/>
  <c r="P349"/>
  <c r="P347"/>
  <c r="P345"/>
  <c r="P343"/>
  <c r="P338"/>
  <c r="P336"/>
  <c r="P334"/>
  <c r="P332"/>
  <c r="P330"/>
  <c r="P328"/>
  <c r="P326"/>
  <c r="P324"/>
  <c r="P322"/>
  <c r="P320"/>
  <c r="P318"/>
  <c r="P314"/>
  <c r="P312"/>
  <c r="P310"/>
  <c r="P306"/>
  <c r="P304"/>
  <c r="P302"/>
  <c r="P300"/>
  <c r="P298"/>
  <c r="P296"/>
  <c r="P294"/>
  <c r="P292"/>
  <c r="P290"/>
  <c r="P288"/>
  <c r="P286"/>
  <c r="P284"/>
  <c r="P280"/>
  <c r="P278"/>
  <c r="P276"/>
  <c r="P274"/>
  <c r="P272"/>
  <c r="P268"/>
  <c r="P266"/>
  <c r="P264"/>
  <c r="P262"/>
  <c r="P260"/>
  <c r="P255"/>
  <c r="P253"/>
  <c r="P251"/>
  <c r="P249"/>
  <c r="P247"/>
  <c r="P245"/>
  <c r="P243"/>
  <c r="P241"/>
  <c r="P239"/>
  <c r="P235"/>
  <c r="P233"/>
  <c r="P231"/>
  <c r="P229"/>
  <c r="P227"/>
  <c r="P225"/>
  <c r="P221"/>
  <c r="P217"/>
  <c r="P215"/>
  <c r="P213"/>
  <c r="P211"/>
  <c r="P209"/>
  <c r="P207"/>
  <c r="P205"/>
  <c r="P202"/>
  <c r="P200"/>
  <c r="P197"/>
  <c r="P195"/>
  <c r="P193"/>
  <c r="P191"/>
  <c r="P189"/>
  <c r="P185"/>
  <c r="P180"/>
  <c r="P178"/>
  <c r="P176"/>
  <c r="P174"/>
  <c r="P172"/>
  <c r="P170"/>
  <c r="P168"/>
  <c r="P166"/>
  <c r="P162"/>
  <c r="P160"/>
  <c r="P158"/>
  <c r="P156"/>
  <c r="P154"/>
  <c r="P152"/>
  <c r="P150"/>
  <c r="P148"/>
  <c r="P146"/>
  <c r="P144"/>
  <c r="P142"/>
  <c r="P140"/>
  <c r="P138"/>
  <c r="P136"/>
  <c r="P130"/>
  <c r="P128"/>
  <c r="P126"/>
  <c r="P124"/>
  <c r="P122"/>
  <c r="P120"/>
  <c r="P118"/>
  <c r="P116"/>
  <c r="P114"/>
  <c r="P112"/>
  <c r="P110"/>
  <c r="P104"/>
  <c r="P102"/>
  <c r="P100"/>
  <c r="P98"/>
  <c r="P96"/>
  <c r="P94"/>
  <c r="P92"/>
  <c r="P90"/>
  <c r="P89"/>
  <c r="P88" s="1"/>
  <c r="P86"/>
  <c r="P84"/>
  <c r="P82"/>
  <c r="P79"/>
  <c r="P77"/>
  <c r="P75"/>
  <c r="P73"/>
  <c r="P71"/>
  <c r="P67"/>
  <c r="P65"/>
  <c r="P63"/>
  <c r="P61"/>
  <c r="P59"/>
  <c r="P57"/>
  <c r="P55"/>
  <c r="P51"/>
  <c r="P49"/>
  <c r="P46"/>
  <c r="P44"/>
  <c r="P42"/>
  <c r="P40"/>
  <c r="P38"/>
  <c r="P36"/>
  <c r="P34"/>
  <c r="P32"/>
  <c r="P29"/>
  <c r="P24"/>
  <c r="P20"/>
  <c r="N242"/>
  <c r="N241" s="1"/>
  <c r="N405"/>
  <c r="M405"/>
  <c r="M406"/>
  <c r="O406" s="1"/>
  <c r="Q406" s="1"/>
  <c r="S406" s="1"/>
  <c r="U406" s="1"/>
  <c r="N229"/>
  <c r="M229"/>
  <c r="M230"/>
  <c r="O230" s="1"/>
  <c r="Q230" s="1"/>
  <c r="S230" s="1"/>
  <c r="U230" s="1"/>
  <c r="M241"/>
  <c r="M242"/>
  <c r="L96"/>
  <c r="J96"/>
  <c r="H96"/>
  <c r="N96"/>
  <c r="N57"/>
  <c r="M57"/>
  <c r="M58"/>
  <c r="O58" s="1"/>
  <c r="Q58" s="1"/>
  <c r="S58" s="1"/>
  <c r="U58" s="1"/>
  <c r="N147"/>
  <c r="N146" s="1"/>
  <c r="N500"/>
  <c r="N498"/>
  <c r="N494"/>
  <c r="N492"/>
  <c r="N490"/>
  <c r="N487"/>
  <c r="N483"/>
  <c r="N480"/>
  <c r="N478"/>
  <c r="N475"/>
  <c r="N473"/>
  <c r="N471"/>
  <c r="N469"/>
  <c r="N467"/>
  <c r="N465"/>
  <c r="N463"/>
  <c r="N461"/>
  <c r="N459"/>
  <c r="N457"/>
  <c r="N455"/>
  <c r="N453"/>
  <c r="N449"/>
  <c r="N447"/>
  <c r="N445"/>
  <c r="N443"/>
  <c r="N441"/>
  <c r="N439"/>
  <c r="N437"/>
  <c r="N435"/>
  <c r="N433"/>
  <c r="N431"/>
  <c r="N429"/>
  <c r="N427"/>
  <c r="N425"/>
  <c r="N423"/>
  <c r="N421"/>
  <c r="N419"/>
  <c r="N417"/>
  <c r="N415"/>
  <c r="N413"/>
  <c r="N411"/>
  <c r="N409"/>
  <c r="N407"/>
  <c r="N401"/>
  <c r="N393"/>
  <c r="N391"/>
  <c r="N389"/>
  <c r="N386"/>
  <c r="N384"/>
  <c r="N380"/>
  <c r="N377"/>
  <c r="N375"/>
  <c r="N371"/>
  <c r="N369"/>
  <c r="N366"/>
  <c r="N362"/>
  <c r="N360"/>
  <c r="N358"/>
  <c r="N355"/>
  <c r="N353"/>
  <c r="N351"/>
  <c r="N349"/>
  <c r="N347"/>
  <c r="N345"/>
  <c r="N343"/>
  <c r="N338"/>
  <c r="N336"/>
  <c r="N334"/>
  <c r="N332"/>
  <c r="N330"/>
  <c r="N328"/>
  <c r="N326"/>
  <c r="N324"/>
  <c r="N322"/>
  <c r="N320"/>
  <c r="N318"/>
  <c r="N314"/>
  <c r="N312"/>
  <c r="N310"/>
  <c r="N306"/>
  <c r="N304"/>
  <c r="N302"/>
  <c r="N300"/>
  <c r="N298"/>
  <c r="N296"/>
  <c r="N294"/>
  <c r="N292"/>
  <c r="N290"/>
  <c r="N288"/>
  <c r="N286"/>
  <c r="N284"/>
  <c r="N280"/>
  <c r="N278"/>
  <c r="N276"/>
  <c r="N274"/>
  <c r="N272"/>
  <c r="N270"/>
  <c r="N268"/>
  <c r="N266"/>
  <c r="N264"/>
  <c r="N262"/>
  <c r="N260"/>
  <c r="N255"/>
  <c r="N253"/>
  <c r="N251"/>
  <c r="N249"/>
  <c r="N247"/>
  <c r="N245"/>
  <c r="N243"/>
  <c r="N239"/>
  <c r="N235"/>
  <c r="N233"/>
  <c r="N231"/>
  <c r="N227"/>
  <c r="N225"/>
  <c r="N221"/>
  <c r="N217"/>
  <c r="N215"/>
  <c r="N213"/>
  <c r="N211"/>
  <c r="N209"/>
  <c r="N207"/>
  <c r="N205"/>
  <c r="N202"/>
  <c r="N200"/>
  <c r="N197"/>
  <c r="N195"/>
  <c r="N193"/>
  <c r="N191"/>
  <c r="N189"/>
  <c r="N185"/>
  <c r="N180"/>
  <c r="N178"/>
  <c r="N176"/>
  <c r="N174"/>
  <c r="N172"/>
  <c r="N170"/>
  <c r="N168"/>
  <c r="N166"/>
  <c r="N164"/>
  <c r="N162"/>
  <c r="N160"/>
  <c r="N158"/>
  <c r="N156"/>
  <c r="N154"/>
  <c r="N152"/>
  <c r="N150"/>
  <c r="N148"/>
  <c r="N144"/>
  <c r="N142"/>
  <c r="N140"/>
  <c r="N138"/>
  <c r="N136"/>
  <c r="N130"/>
  <c r="N128"/>
  <c r="N126"/>
  <c r="N124"/>
  <c r="N122"/>
  <c r="N120"/>
  <c r="N118"/>
  <c r="N116"/>
  <c r="N114"/>
  <c r="N112"/>
  <c r="N110"/>
  <c r="N104"/>
  <c r="N102"/>
  <c r="N100"/>
  <c r="N98"/>
  <c r="N94"/>
  <c r="N92"/>
  <c r="N90"/>
  <c r="N89"/>
  <c r="N86"/>
  <c r="N84"/>
  <c r="N82"/>
  <c r="N79"/>
  <c r="N77"/>
  <c r="N75"/>
  <c r="N73"/>
  <c r="N71"/>
  <c r="N67"/>
  <c r="N65"/>
  <c r="N63"/>
  <c r="N61"/>
  <c r="N59"/>
  <c r="N55"/>
  <c r="N51"/>
  <c r="N49"/>
  <c r="N46"/>
  <c r="N44"/>
  <c r="N42"/>
  <c r="N40"/>
  <c r="N38"/>
  <c r="N36"/>
  <c r="N34"/>
  <c r="N32"/>
  <c r="N29"/>
  <c r="N24"/>
  <c r="N20"/>
  <c r="L147"/>
  <c r="L146" s="1"/>
  <c r="L174"/>
  <c r="K174"/>
  <c r="K175"/>
  <c r="M175" s="1"/>
  <c r="O175" s="1"/>
  <c r="Q175" s="1"/>
  <c r="S175" s="1"/>
  <c r="U175" s="1"/>
  <c r="L143"/>
  <c r="L142" s="1"/>
  <c r="L500"/>
  <c r="L498"/>
  <c r="L494"/>
  <c r="L492"/>
  <c r="L490"/>
  <c r="L487"/>
  <c r="L483"/>
  <c r="L480"/>
  <c r="L478"/>
  <c r="L475"/>
  <c r="L473"/>
  <c r="L471"/>
  <c r="L469"/>
  <c r="L467"/>
  <c r="L465"/>
  <c r="L463"/>
  <c r="L461"/>
  <c r="L459"/>
  <c r="L457"/>
  <c r="L455"/>
  <c r="L453"/>
  <c r="L449"/>
  <c r="L447"/>
  <c r="L445"/>
  <c r="L443"/>
  <c r="L441"/>
  <c r="L439"/>
  <c r="L437"/>
  <c r="L435"/>
  <c r="L433"/>
  <c r="L431"/>
  <c r="L429"/>
  <c r="L427"/>
  <c r="L425"/>
  <c r="L423"/>
  <c r="L421"/>
  <c r="L419"/>
  <c r="L417"/>
  <c r="L415"/>
  <c r="L413"/>
  <c r="L411"/>
  <c r="L409"/>
  <c r="L407"/>
  <c r="L401"/>
  <c r="L393"/>
  <c r="L391"/>
  <c r="L389"/>
  <c r="L386"/>
  <c r="L384"/>
  <c r="L380"/>
  <c r="L377"/>
  <c r="L375"/>
  <c r="L371"/>
  <c r="L369"/>
  <c r="L366"/>
  <c r="L362"/>
  <c r="L360"/>
  <c r="L358"/>
  <c r="L355"/>
  <c r="L353"/>
  <c r="L351"/>
  <c r="L349"/>
  <c r="L347"/>
  <c r="L345"/>
  <c r="L343"/>
  <c r="L338"/>
  <c r="L336"/>
  <c r="L334"/>
  <c r="L332"/>
  <c r="L330"/>
  <c r="L328"/>
  <c r="L326"/>
  <c r="L324"/>
  <c r="L322"/>
  <c r="L320"/>
  <c r="L318"/>
  <c r="L314"/>
  <c r="L312"/>
  <c r="L310"/>
  <c r="L306"/>
  <c r="L304"/>
  <c r="L302"/>
  <c r="L300"/>
  <c r="L298"/>
  <c r="L296"/>
  <c r="L294"/>
  <c r="L292"/>
  <c r="L290"/>
  <c r="L288"/>
  <c r="L286"/>
  <c r="L284"/>
  <c r="L280"/>
  <c r="L278"/>
  <c r="L276"/>
  <c r="L274"/>
  <c r="L272"/>
  <c r="L270"/>
  <c r="L268"/>
  <c r="L266"/>
  <c r="L264"/>
  <c r="L262"/>
  <c r="L260"/>
  <c r="L255"/>
  <c r="L253"/>
  <c r="L251"/>
  <c r="L249"/>
  <c r="L247"/>
  <c r="L245"/>
  <c r="L243"/>
  <c r="L239"/>
  <c r="L235"/>
  <c r="L233"/>
  <c r="L231"/>
  <c r="L227"/>
  <c r="L225"/>
  <c r="L221"/>
  <c r="L217"/>
  <c r="L215"/>
  <c r="L213"/>
  <c r="L211"/>
  <c r="L209"/>
  <c r="L207"/>
  <c r="L205"/>
  <c r="L202"/>
  <c r="L200"/>
  <c r="L197"/>
  <c r="L195"/>
  <c r="L193"/>
  <c r="L191"/>
  <c r="L189"/>
  <c r="L185"/>
  <c r="L180"/>
  <c r="L178"/>
  <c r="L176"/>
  <c r="L172"/>
  <c r="L170"/>
  <c r="L168"/>
  <c r="L166"/>
  <c r="L164"/>
  <c r="L162"/>
  <c r="L160"/>
  <c r="L158"/>
  <c r="L156"/>
  <c r="L154"/>
  <c r="L152"/>
  <c r="L150"/>
  <c r="L148"/>
  <c r="L144"/>
  <c r="L140"/>
  <c r="L138"/>
  <c r="L136"/>
  <c r="L130"/>
  <c r="L128"/>
  <c r="L126"/>
  <c r="L124"/>
  <c r="L122"/>
  <c r="L120"/>
  <c r="L118"/>
  <c r="L116"/>
  <c r="L114"/>
  <c r="L112"/>
  <c r="L110"/>
  <c r="L104"/>
  <c r="L102"/>
  <c r="L100"/>
  <c r="L98"/>
  <c r="L94"/>
  <c r="L92"/>
  <c r="L90"/>
  <c r="L89"/>
  <c r="L88" s="1"/>
  <c r="L86"/>
  <c r="L84"/>
  <c r="L82"/>
  <c r="L79"/>
  <c r="L77"/>
  <c r="L75"/>
  <c r="L73"/>
  <c r="L71"/>
  <c r="L67"/>
  <c r="L65"/>
  <c r="L63"/>
  <c r="L61"/>
  <c r="L59"/>
  <c r="L55"/>
  <c r="L51"/>
  <c r="L49"/>
  <c r="L46"/>
  <c r="L44"/>
  <c r="L42"/>
  <c r="L40"/>
  <c r="L38"/>
  <c r="L36"/>
  <c r="L34"/>
  <c r="L32"/>
  <c r="L29"/>
  <c r="L24"/>
  <c r="L20"/>
  <c r="J483"/>
  <c r="I486"/>
  <c r="K486" s="1"/>
  <c r="M486" s="1"/>
  <c r="O486" s="1"/>
  <c r="Q486" s="1"/>
  <c r="S486" s="1"/>
  <c r="U486" s="1"/>
  <c r="J93"/>
  <c r="J425"/>
  <c r="I425"/>
  <c r="I426"/>
  <c r="K426" s="1"/>
  <c r="M426" s="1"/>
  <c r="O426" s="1"/>
  <c r="Q426" s="1"/>
  <c r="S426" s="1"/>
  <c r="U426" s="1"/>
  <c r="J83"/>
  <c r="J82" s="1"/>
  <c r="J89"/>
  <c r="J88" s="1"/>
  <c r="I92"/>
  <c r="I93"/>
  <c r="J306"/>
  <c r="I306"/>
  <c r="I307"/>
  <c r="K307" s="1"/>
  <c r="M307" s="1"/>
  <c r="O307" s="1"/>
  <c r="Q307" s="1"/>
  <c r="S307" s="1"/>
  <c r="U307" s="1"/>
  <c r="J195"/>
  <c r="I195"/>
  <c r="I196"/>
  <c r="K196" s="1"/>
  <c r="M196" s="1"/>
  <c r="O196" s="1"/>
  <c r="Q196" s="1"/>
  <c r="S196" s="1"/>
  <c r="U196" s="1"/>
  <c r="J193"/>
  <c r="I193"/>
  <c r="I194"/>
  <c r="K194" s="1"/>
  <c r="M194" s="1"/>
  <c r="O194" s="1"/>
  <c r="Q194" s="1"/>
  <c r="S194" s="1"/>
  <c r="U194" s="1"/>
  <c r="J459"/>
  <c r="I459"/>
  <c r="I460"/>
  <c r="K460" s="1"/>
  <c r="M460" s="1"/>
  <c r="O460" s="1"/>
  <c r="Q460" s="1"/>
  <c r="S460" s="1"/>
  <c r="U460" s="1"/>
  <c r="J152"/>
  <c r="J500"/>
  <c r="J498"/>
  <c r="J494"/>
  <c r="J492"/>
  <c r="J490"/>
  <c r="J487"/>
  <c r="J480"/>
  <c r="J478"/>
  <c r="J475"/>
  <c r="J473"/>
  <c r="J471"/>
  <c r="J469"/>
  <c r="J467"/>
  <c r="J465"/>
  <c r="J463"/>
  <c r="J461"/>
  <c r="J457"/>
  <c r="J455"/>
  <c r="J453"/>
  <c r="J449"/>
  <c r="J447"/>
  <c r="J445"/>
  <c r="J443"/>
  <c r="J441"/>
  <c r="J439"/>
  <c r="J437"/>
  <c r="J435"/>
  <c r="J433"/>
  <c r="J431"/>
  <c r="J429"/>
  <c r="J427"/>
  <c r="J423"/>
  <c r="J421"/>
  <c r="J419"/>
  <c r="J417"/>
  <c r="J415"/>
  <c r="J413"/>
  <c r="J411"/>
  <c r="J409"/>
  <c r="J407"/>
  <c r="J401"/>
  <c r="J393"/>
  <c r="J391"/>
  <c r="J389"/>
  <c r="J386"/>
  <c r="J384"/>
  <c r="J380"/>
  <c r="J377"/>
  <c r="J375"/>
  <c r="J371"/>
  <c r="J369"/>
  <c r="J366"/>
  <c r="J362"/>
  <c r="J360"/>
  <c r="J358"/>
  <c r="J355"/>
  <c r="J353"/>
  <c r="J351"/>
  <c r="J349"/>
  <c r="J347"/>
  <c r="J345"/>
  <c r="J343"/>
  <c r="J338"/>
  <c r="J336"/>
  <c r="J334"/>
  <c r="J332"/>
  <c r="J330"/>
  <c r="J328"/>
  <c r="J326"/>
  <c r="J324"/>
  <c r="J322"/>
  <c r="J320"/>
  <c r="J318"/>
  <c r="J314"/>
  <c r="J312"/>
  <c r="J310"/>
  <c r="J304"/>
  <c r="J302"/>
  <c r="J300"/>
  <c r="J298"/>
  <c r="J296"/>
  <c r="J294"/>
  <c r="J290"/>
  <c r="J288"/>
  <c r="J286"/>
  <c r="J284"/>
  <c r="J280"/>
  <c r="J278"/>
  <c r="J276"/>
  <c r="J274"/>
  <c r="J272"/>
  <c r="J270"/>
  <c r="J268"/>
  <c r="J266"/>
  <c r="J264"/>
  <c r="J262"/>
  <c r="J260"/>
  <c r="J255"/>
  <c r="J253"/>
  <c r="J251"/>
  <c r="J249"/>
  <c r="J247"/>
  <c r="J245"/>
  <c r="J243"/>
  <c r="J239"/>
  <c r="J235"/>
  <c r="J233"/>
  <c r="J231"/>
  <c r="J227"/>
  <c r="J225"/>
  <c r="J221"/>
  <c r="J217"/>
  <c r="J215"/>
  <c r="J213"/>
  <c r="J211"/>
  <c r="J209"/>
  <c r="J207"/>
  <c r="J205"/>
  <c r="J202"/>
  <c r="J200"/>
  <c r="J197"/>
  <c r="J191"/>
  <c r="J189"/>
  <c r="J185"/>
  <c r="J180"/>
  <c r="J178"/>
  <c r="J176"/>
  <c r="J172"/>
  <c r="J170"/>
  <c r="J168"/>
  <c r="J166"/>
  <c r="J164"/>
  <c r="J162"/>
  <c r="J160"/>
  <c r="J158"/>
  <c r="J156"/>
  <c r="J154"/>
  <c r="J150"/>
  <c r="J148"/>
  <c r="J146"/>
  <c r="J144"/>
  <c r="J142"/>
  <c r="J140"/>
  <c r="J138"/>
  <c r="J136"/>
  <c r="J130"/>
  <c r="J128"/>
  <c r="J126"/>
  <c r="J124"/>
  <c r="J122"/>
  <c r="J120"/>
  <c r="J118"/>
  <c r="J116"/>
  <c r="J114"/>
  <c r="J112"/>
  <c r="J110"/>
  <c r="J104"/>
  <c r="J102"/>
  <c r="J100"/>
  <c r="J98"/>
  <c r="J94"/>
  <c r="J90"/>
  <c r="J86"/>
  <c r="J84"/>
  <c r="J79"/>
  <c r="J77"/>
  <c r="J75"/>
  <c r="J73"/>
  <c r="J71"/>
  <c r="J67"/>
  <c r="J65"/>
  <c r="J63"/>
  <c r="J61"/>
  <c r="J59"/>
  <c r="J55"/>
  <c r="J51"/>
  <c r="J49"/>
  <c r="J46"/>
  <c r="J44"/>
  <c r="J42"/>
  <c r="J40"/>
  <c r="J38"/>
  <c r="J36"/>
  <c r="J34"/>
  <c r="J32"/>
  <c r="J29"/>
  <c r="J24"/>
  <c r="J20"/>
  <c r="H136"/>
  <c r="I136" s="1"/>
  <c r="I137"/>
  <c r="K137" s="1"/>
  <c r="M137" s="1"/>
  <c r="O137" s="1"/>
  <c r="Q137" s="1"/>
  <c r="S137" s="1"/>
  <c r="U137" s="1"/>
  <c r="Q340" l="1"/>
  <c r="S340" s="1"/>
  <c r="U340" s="1"/>
  <c r="R503"/>
  <c r="O241"/>
  <c r="P259"/>
  <c r="Q308"/>
  <c r="S308" s="1"/>
  <c r="U308" s="1"/>
  <c r="N224"/>
  <c r="N400"/>
  <c r="P19"/>
  <c r="Q241"/>
  <c r="S241" s="1"/>
  <c r="U241" s="1"/>
  <c r="K459"/>
  <c r="N19"/>
  <c r="T502"/>
  <c r="R502"/>
  <c r="P18"/>
  <c r="P270"/>
  <c r="P224"/>
  <c r="P223" s="1"/>
  <c r="P497"/>
  <c r="P383"/>
  <c r="P382" s="1"/>
  <c r="P400"/>
  <c r="P238"/>
  <c r="P504"/>
  <c r="N238"/>
  <c r="N237" s="1"/>
  <c r="O242"/>
  <c r="Q242" s="1"/>
  <c r="S242" s="1"/>
  <c r="U242" s="1"/>
  <c r="L258"/>
  <c r="N258"/>
  <c r="O57"/>
  <c r="Q57" s="1"/>
  <c r="S57" s="1"/>
  <c r="U57" s="1"/>
  <c r="O405"/>
  <c r="Q405" s="1"/>
  <c r="S405" s="1"/>
  <c r="U405" s="1"/>
  <c r="O229"/>
  <c r="Q229" s="1"/>
  <c r="S229" s="1"/>
  <c r="U229" s="1"/>
  <c r="N259"/>
  <c r="N504" s="1"/>
  <c r="N383"/>
  <c r="J400"/>
  <c r="J399" s="1"/>
  <c r="L19"/>
  <c r="N223"/>
  <c r="L224"/>
  <c r="N497"/>
  <c r="N496" s="1"/>
  <c r="M459"/>
  <c r="O459" s="1"/>
  <c r="Q459" s="1"/>
  <c r="S459" s="1"/>
  <c r="U459" s="1"/>
  <c r="L383"/>
  <c r="L382" s="1"/>
  <c r="M174"/>
  <c r="O174" s="1"/>
  <c r="Q174" s="1"/>
  <c r="S174" s="1"/>
  <c r="U174" s="1"/>
  <c r="N399"/>
  <c r="N88"/>
  <c r="N18" s="1"/>
  <c r="N382"/>
  <c r="L18"/>
  <c r="L259"/>
  <c r="L504" s="1"/>
  <c r="K425"/>
  <c r="M425" s="1"/>
  <c r="O425" s="1"/>
  <c r="Q425" s="1"/>
  <c r="S425" s="1"/>
  <c r="U425" s="1"/>
  <c r="L238"/>
  <c r="L223"/>
  <c r="L400"/>
  <c r="L497"/>
  <c r="J259"/>
  <c r="K195"/>
  <c r="M195" s="1"/>
  <c r="O195" s="1"/>
  <c r="Q195" s="1"/>
  <c r="S195" s="1"/>
  <c r="U195" s="1"/>
  <c r="K93"/>
  <c r="M93" s="1"/>
  <c r="O93" s="1"/>
  <c r="Q93" s="1"/>
  <c r="S93" s="1"/>
  <c r="U93" s="1"/>
  <c r="K193"/>
  <c r="M193" s="1"/>
  <c r="O193" s="1"/>
  <c r="Q193" s="1"/>
  <c r="S193" s="1"/>
  <c r="U193" s="1"/>
  <c r="K306"/>
  <c r="M306" s="1"/>
  <c r="O306" s="1"/>
  <c r="Q306" s="1"/>
  <c r="S306" s="1"/>
  <c r="U306" s="1"/>
  <c r="J92"/>
  <c r="K92" s="1"/>
  <c r="M92" s="1"/>
  <c r="O92" s="1"/>
  <c r="Q92" s="1"/>
  <c r="S92" s="1"/>
  <c r="U92" s="1"/>
  <c r="J497"/>
  <c r="J496" s="1"/>
  <c r="K136"/>
  <c r="M136" s="1"/>
  <c r="O136" s="1"/>
  <c r="Q136" s="1"/>
  <c r="S136" s="1"/>
  <c r="U136" s="1"/>
  <c r="J238"/>
  <c r="J237" s="1"/>
  <c r="J224"/>
  <c r="J223" s="1"/>
  <c r="J19"/>
  <c r="J292"/>
  <c r="J258" s="1"/>
  <c r="J383"/>
  <c r="H293"/>
  <c r="H292" s="1"/>
  <c r="I292" s="1"/>
  <c r="H271"/>
  <c r="H270" s="1"/>
  <c r="I270" s="1"/>
  <c r="K270" s="1"/>
  <c r="M270" s="1"/>
  <c r="O270" s="1"/>
  <c r="H171"/>
  <c r="I171" s="1"/>
  <c r="K171" s="1"/>
  <c r="M171" s="1"/>
  <c r="O171" s="1"/>
  <c r="Q171" s="1"/>
  <c r="S171" s="1"/>
  <c r="U171" s="1"/>
  <c r="H169"/>
  <c r="H168" s="1"/>
  <c r="I168" s="1"/>
  <c r="K168" s="1"/>
  <c r="M168" s="1"/>
  <c r="O168" s="1"/>
  <c r="Q168" s="1"/>
  <c r="S168" s="1"/>
  <c r="U168" s="1"/>
  <c r="H167"/>
  <c r="H166" s="1"/>
  <c r="I166" s="1"/>
  <c r="K166" s="1"/>
  <c r="M166" s="1"/>
  <c r="O166" s="1"/>
  <c r="Q166" s="1"/>
  <c r="S166" s="1"/>
  <c r="U166" s="1"/>
  <c r="H165"/>
  <c r="I165" s="1"/>
  <c r="K165" s="1"/>
  <c r="M165" s="1"/>
  <c r="O165" s="1"/>
  <c r="Q165" s="1"/>
  <c r="S165" s="1"/>
  <c r="U165" s="1"/>
  <c r="H163"/>
  <c r="H162" s="1"/>
  <c r="I162" s="1"/>
  <c r="K162" s="1"/>
  <c r="M162" s="1"/>
  <c r="O162" s="1"/>
  <c r="Q162" s="1"/>
  <c r="S162" s="1"/>
  <c r="U162" s="1"/>
  <c r="H161"/>
  <c r="H160" s="1"/>
  <c r="I160" s="1"/>
  <c r="K160" s="1"/>
  <c r="M160" s="1"/>
  <c r="O160" s="1"/>
  <c r="Q160" s="1"/>
  <c r="S160" s="1"/>
  <c r="U160" s="1"/>
  <c r="H159"/>
  <c r="H158" s="1"/>
  <c r="I158" s="1"/>
  <c r="K158" s="1"/>
  <c r="M158" s="1"/>
  <c r="O158" s="1"/>
  <c r="Q158" s="1"/>
  <c r="S158" s="1"/>
  <c r="U158" s="1"/>
  <c r="H164"/>
  <c r="I164" s="1"/>
  <c r="K164" s="1"/>
  <c r="M164" s="1"/>
  <c r="O164" s="1"/>
  <c r="Q164" s="1"/>
  <c r="S164" s="1"/>
  <c r="U164" s="1"/>
  <c r="H170"/>
  <c r="I170" s="1"/>
  <c r="K170" s="1"/>
  <c r="M170" s="1"/>
  <c r="O170" s="1"/>
  <c r="Q170" s="1"/>
  <c r="S170" s="1"/>
  <c r="U170" s="1"/>
  <c r="H146"/>
  <c r="I146" s="1"/>
  <c r="K146" s="1"/>
  <c r="M146" s="1"/>
  <c r="O146" s="1"/>
  <c r="Q146" s="1"/>
  <c r="S146" s="1"/>
  <c r="U146" s="1"/>
  <c r="H153"/>
  <c r="H152" s="1"/>
  <c r="H185"/>
  <c r="I185" s="1"/>
  <c r="K185" s="1"/>
  <c r="M185" s="1"/>
  <c r="O185" s="1"/>
  <c r="Q185" s="1"/>
  <c r="S185" s="1"/>
  <c r="U185" s="1"/>
  <c r="K183"/>
  <c r="M183" s="1"/>
  <c r="O183" s="1"/>
  <c r="Q183" s="1"/>
  <c r="S183" s="1"/>
  <c r="U183" s="1"/>
  <c r="K184"/>
  <c r="M184" s="1"/>
  <c r="O184" s="1"/>
  <c r="Q184" s="1"/>
  <c r="S184" s="1"/>
  <c r="U184" s="1"/>
  <c r="I186"/>
  <c r="K186" s="1"/>
  <c r="M186" s="1"/>
  <c r="O186" s="1"/>
  <c r="Q186" s="1"/>
  <c r="S186" s="1"/>
  <c r="U186" s="1"/>
  <c r="H473"/>
  <c r="I473" s="1"/>
  <c r="K473" s="1"/>
  <c r="M473" s="1"/>
  <c r="O473" s="1"/>
  <c r="Q473" s="1"/>
  <c r="S473" s="1"/>
  <c r="U473" s="1"/>
  <c r="I474"/>
  <c r="K474" s="1"/>
  <c r="M474" s="1"/>
  <c r="O474" s="1"/>
  <c r="Q474" s="1"/>
  <c r="S474" s="1"/>
  <c r="U474" s="1"/>
  <c r="H463"/>
  <c r="I463" s="1"/>
  <c r="K463" s="1"/>
  <c r="M463" s="1"/>
  <c r="O463" s="1"/>
  <c r="Q463" s="1"/>
  <c r="S463" s="1"/>
  <c r="U463" s="1"/>
  <c r="I464"/>
  <c r="K464" s="1"/>
  <c r="M464" s="1"/>
  <c r="O464" s="1"/>
  <c r="Q464" s="1"/>
  <c r="S464" s="1"/>
  <c r="U464" s="1"/>
  <c r="H431"/>
  <c r="I431" s="1"/>
  <c r="K431" s="1"/>
  <c r="M431" s="1"/>
  <c r="O431" s="1"/>
  <c r="Q431" s="1"/>
  <c r="S431" s="1"/>
  <c r="U431" s="1"/>
  <c r="I432"/>
  <c r="K432" s="1"/>
  <c r="M432" s="1"/>
  <c r="O432" s="1"/>
  <c r="Q432" s="1"/>
  <c r="S432" s="1"/>
  <c r="U432" s="1"/>
  <c r="H415"/>
  <c r="I415" s="1"/>
  <c r="K415" s="1"/>
  <c r="M415" s="1"/>
  <c r="O415" s="1"/>
  <c r="Q415" s="1"/>
  <c r="S415" s="1"/>
  <c r="U415" s="1"/>
  <c r="I416"/>
  <c r="K416" s="1"/>
  <c r="M416" s="1"/>
  <c r="O416" s="1"/>
  <c r="Q416" s="1"/>
  <c r="S416" s="1"/>
  <c r="U416" s="1"/>
  <c r="H336"/>
  <c r="I336" s="1"/>
  <c r="K336" s="1"/>
  <c r="M336" s="1"/>
  <c r="O336" s="1"/>
  <c r="Q336" s="1"/>
  <c r="S336" s="1"/>
  <c r="U336" s="1"/>
  <c r="I337"/>
  <c r="K337" s="1"/>
  <c r="M337" s="1"/>
  <c r="O337" s="1"/>
  <c r="Q337" s="1"/>
  <c r="S337" s="1"/>
  <c r="U337" s="1"/>
  <c r="H330"/>
  <c r="I330" s="1"/>
  <c r="K330" s="1"/>
  <c r="M330" s="1"/>
  <c r="O330" s="1"/>
  <c r="Q330" s="1"/>
  <c r="S330" s="1"/>
  <c r="U330" s="1"/>
  <c r="I331"/>
  <c r="K331" s="1"/>
  <c r="M331" s="1"/>
  <c r="O331" s="1"/>
  <c r="Q331" s="1"/>
  <c r="S331" s="1"/>
  <c r="U331" s="1"/>
  <c r="I454"/>
  <c r="K454" s="1"/>
  <c r="M454" s="1"/>
  <c r="O454" s="1"/>
  <c r="Q454" s="1"/>
  <c r="S454" s="1"/>
  <c r="U454" s="1"/>
  <c r="H453"/>
  <c r="I453" s="1"/>
  <c r="K453" s="1"/>
  <c r="M453" s="1"/>
  <c r="O453" s="1"/>
  <c r="Q453" s="1"/>
  <c r="S453" s="1"/>
  <c r="U453" s="1"/>
  <c r="I21"/>
  <c r="K21" s="1"/>
  <c r="M21" s="1"/>
  <c r="O21" s="1"/>
  <c r="Q21" s="1"/>
  <c r="S21" s="1"/>
  <c r="U21" s="1"/>
  <c r="I25"/>
  <c r="K25" s="1"/>
  <c r="M25" s="1"/>
  <c r="O25" s="1"/>
  <c r="Q25" s="1"/>
  <c r="S25" s="1"/>
  <c r="U25" s="1"/>
  <c r="I26"/>
  <c r="K26" s="1"/>
  <c r="M26" s="1"/>
  <c r="O26" s="1"/>
  <c r="Q26" s="1"/>
  <c r="S26" s="1"/>
  <c r="U26" s="1"/>
  <c r="I27"/>
  <c r="K27" s="1"/>
  <c r="M27" s="1"/>
  <c r="O27" s="1"/>
  <c r="Q27" s="1"/>
  <c r="S27" s="1"/>
  <c r="U27" s="1"/>
  <c r="I28"/>
  <c r="K28" s="1"/>
  <c r="M28" s="1"/>
  <c r="O28" s="1"/>
  <c r="Q28" s="1"/>
  <c r="S28" s="1"/>
  <c r="U28" s="1"/>
  <c r="I30"/>
  <c r="K30" s="1"/>
  <c r="M30" s="1"/>
  <c r="O30" s="1"/>
  <c r="Q30" s="1"/>
  <c r="S30" s="1"/>
  <c r="U30" s="1"/>
  <c r="I31"/>
  <c r="K31" s="1"/>
  <c r="M31" s="1"/>
  <c r="O31" s="1"/>
  <c r="Q31" s="1"/>
  <c r="S31" s="1"/>
  <c r="U31" s="1"/>
  <c r="I33"/>
  <c r="K33" s="1"/>
  <c r="M33" s="1"/>
  <c r="O33" s="1"/>
  <c r="Q33" s="1"/>
  <c r="S33" s="1"/>
  <c r="U33" s="1"/>
  <c r="I35"/>
  <c r="K35" s="1"/>
  <c r="M35" s="1"/>
  <c r="O35" s="1"/>
  <c r="Q35" s="1"/>
  <c r="S35" s="1"/>
  <c r="U35" s="1"/>
  <c r="I37"/>
  <c r="K37" s="1"/>
  <c r="M37" s="1"/>
  <c r="O37" s="1"/>
  <c r="Q37" s="1"/>
  <c r="S37" s="1"/>
  <c r="U37" s="1"/>
  <c r="I39"/>
  <c r="K39" s="1"/>
  <c r="M39" s="1"/>
  <c r="O39" s="1"/>
  <c r="Q39" s="1"/>
  <c r="S39" s="1"/>
  <c r="U39" s="1"/>
  <c r="I41"/>
  <c r="K41" s="1"/>
  <c r="M41" s="1"/>
  <c r="O41" s="1"/>
  <c r="Q41" s="1"/>
  <c r="S41" s="1"/>
  <c r="U41" s="1"/>
  <c r="I43"/>
  <c r="K43" s="1"/>
  <c r="M43" s="1"/>
  <c r="O43" s="1"/>
  <c r="Q43" s="1"/>
  <c r="S43" s="1"/>
  <c r="U43" s="1"/>
  <c r="I45"/>
  <c r="K45" s="1"/>
  <c r="M45" s="1"/>
  <c r="O45" s="1"/>
  <c r="Q45" s="1"/>
  <c r="S45" s="1"/>
  <c r="U45" s="1"/>
  <c r="I47"/>
  <c r="K47" s="1"/>
  <c r="M47" s="1"/>
  <c r="O47" s="1"/>
  <c r="Q47" s="1"/>
  <c r="S47" s="1"/>
  <c r="U47" s="1"/>
  <c r="I48"/>
  <c r="K48" s="1"/>
  <c r="M48" s="1"/>
  <c r="O48" s="1"/>
  <c r="Q48" s="1"/>
  <c r="S48" s="1"/>
  <c r="U48" s="1"/>
  <c r="I50"/>
  <c r="K50" s="1"/>
  <c r="M50" s="1"/>
  <c r="O50" s="1"/>
  <c r="Q50" s="1"/>
  <c r="S50" s="1"/>
  <c r="U50" s="1"/>
  <c r="I52"/>
  <c r="K52" s="1"/>
  <c r="M52" s="1"/>
  <c r="O52" s="1"/>
  <c r="Q52" s="1"/>
  <c r="S52" s="1"/>
  <c r="U52" s="1"/>
  <c r="I53"/>
  <c r="K53" s="1"/>
  <c r="M53" s="1"/>
  <c r="O53" s="1"/>
  <c r="Q53" s="1"/>
  <c r="S53" s="1"/>
  <c r="U53" s="1"/>
  <c r="I54"/>
  <c r="K54" s="1"/>
  <c r="M54" s="1"/>
  <c r="O54" s="1"/>
  <c r="Q54" s="1"/>
  <c r="S54" s="1"/>
  <c r="U54" s="1"/>
  <c r="I56"/>
  <c r="K56" s="1"/>
  <c r="M56" s="1"/>
  <c r="O56" s="1"/>
  <c r="Q56" s="1"/>
  <c r="S56" s="1"/>
  <c r="U56" s="1"/>
  <c r="I60"/>
  <c r="K60" s="1"/>
  <c r="M60" s="1"/>
  <c r="O60" s="1"/>
  <c r="Q60" s="1"/>
  <c r="S60" s="1"/>
  <c r="U60" s="1"/>
  <c r="I62"/>
  <c r="K62" s="1"/>
  <c r="M62" s="1"/>
  <c r="O62" s="1"/>
  <c r="Q62" s="1"/>
  <c r="S62" s="1"/>
  <c r="U62" s="1"/>
  <c r="I64"/>
  <c r="K64" s="1"/>
  <c r="M64" s="1"/>
  <c r="O64" s="1"/>
  <c r="Q64" s="1"/>
  <c r="S64" s="1"/>
  <c r="U64" s="1"/>
  <c r="I66"/>
  <c r="K66" s="1"/>
  <c r="M66" s="1"/>
  <c r="O66" s="1"/>
  <c r="Q66" s="1"/>
  <c r="S66" s="1"/>
  <c r="U66" s="1"/>
  <c r="I68"/>
  <c r="K68" s="1"/>
  <c r="M68" s="1"/>
  <c r="O68" s="1"/>
  <c r="Q68" s="1"/>
  <c r="S68" s="1"/>
  <c r="U68" s="1"/>
  <c r="I69"/>
  <c r="K69" s="1"/>
  <c r="M69" s="1"/>
  <c r="O69" s="1"/>
  <c r="Q69" s="1"/>
  <c r="S69" s="1"/>
  <c r="U69" s="1"/>
  <c r="I70"/>
  <c r="K70" s="1"/>
  <c r="M70" s="1"/>
  <c r="O70" s="1"/>
  <c r="Q70" s="1"/>
  <c r="S70" s="1"/>
  <c r="U70" s="1"/>
  <c r="I72"/>
  <c r="K72" s="1"/>
  <c r="M72" s="1"/>
  <c r="O72" s="1"/>
  <c r="Q72" s="1"/>
  <c r="S72" s="1"/>
  <c r="U72" s="1"/>
  <c r="I74"/>
  <c r="K74" s="1"/>
  <c r="M74" s="1"/>
  <c r="O74" s="1"/>
  <c r="Q74" s="1"/>
  <c r="S74" s="1"/>
  <c r="U74" s="1"/>
  <c r="I76"/>
  <c r="K76" s="1"/>
  <c r="M76" s="1"/>
  <c r="O76" s="1"/>
  <c r="Q76" s="1"/>
  <c r="S76" s="1"/>
  <c r="U76" s="1"/>
  <c r="I78"/>
  <c r="K78" s="1"/>
  <c r="M78" s="1"/>
  <c r="O78" s="1"/>
  <c r="Q78" s="1"/>
  <c r="S78" s="1"/>
  <c r="U78" s="1"/>
  <c r="I80"/>
  <c r="K80" s="1"/>
  <c r="M80" s="1"/>
  <c r="O80" s="1"/>
  <c r="Q80" s="1"/>
  <c r="S80" s="1"/>
  <c r="U80" s="1"/>
  <c r="I81"/>
  <c r="K81" s="1"/>
  <c r="M81" s="1"/>
  <c r="O81" s="1"/>
  <c r="Q81" s="1"/>
  <c r="S81" s="1"/>
  <c r="U81" s="1"/>
  <c r="I83"/>
  <c r="K83" s="1"/>
  <c r="M83" s="1"/>
  <c r="O83" s="1"/>
  <c r="Q83" s="1"/>
  <c r="S83" s="1"/>
  <c r="U83" s="1"/>
  <c r="I85"/>
  <c r="K85" s="1"/>
  <c r="M85" s="1"/>
  <c r="O85" s="1"/>
  <c r="Q85" s="1"/>
  <c r="S85" s="1"/>
  <c r="U85" s="1"/>
  <c r="I87"/>
  <c r="K87" s="1"/>
  <c r="M87" s="1"/>
  <c r="O87" s="1"/>
  <c r="Q87" s="1"/>
  <c r="S87" s="1"/>
  <c r="U87" s="1"/>
  <c r="I89"/>
  <c r="K89" s="1"/>
  <c r="M89" s="1"/>
  <c r="O89" s="1"/>
  <c r="Q89" s="1"/>
  <c r="S89" s="1"/>
  <c r="U89" s="1"/>
  <c r="I91"/>
  <c r="K91" s="1"/>
  <c r="M91" s="1"/>
  <c r="O91" s="1"/>
  <c r="Q91" s="1"/>
  <c r="S91" s="1"/>
  <c r="U91" s="1"/>
  <c r="I95"/>
  <c r="K95" s="1"/>
  <c r="M95" s="1"/>
  <c r="O95" s="1"/>
  <c r="Q95" s="1"/>
  <c r="S95" s="1"/>
  <c r="U95" s="1"/>
  <c r="I97"/>
  <c r="K97" s="1"/>
  <c r="M97" s="1"/>
  <c r="O97" s="1"/>
  <c r="Q97" s="1"/>
  <c r="S97" s="1"/>
  <c r="U97" s="1"/>
  <c r="I99"/>
  <c r="K99" s="1"/>
  <c r="M99" s="1"/>
  <c r="O99" s="1"/>
  <c r="Q99" s="1"/>
  <c r="S99" s="1"/>
  <c r="U99" s="1"/>
  <c r="I101"/>
  <c r="K101" s="1"/>
  <c r="M101" s="1"/>
  <c r="O101" s="1"/>
  <c r="Q101" s="1"/>
  <c r="S101" s="1"/>
  <c r="U101" s="1"/>
  <c r="I103"/>
  <c r="K103" s="1"/>
  <c r="M103" s="1"/>
  <c r="O103" s="1"/>
  <c r="Q103" s="1"/>
  <c r="S103" s="1"/>
  <c r="U103" s="1"/>
  <c r="I105"/>
  <c r="K105" s="1"/>
  <c r="M105" s="1"/>
  <c r="O105" s="1"/>
  <c r="Q105" s="1"/>
  <c r="S105" s="1"/>
  <c r="U105" s="1"/>
  <c r="I111"/>
  <c r="K111" s="1"/>
  <c r="M111" s="1"/>
  <c r="O111" s="1"/>
  <c r="Q111" s="1"/>
  <c r="S111" s="1"/>
  <c r="U111" s="1"/>
  <c r="I113"/>
  <c r="K113" s="1"/>
  <c r="M113" s="1"/>
  <c r="O113" s="1"/>
  <c r="Q113" s="1"/>
  <c r="S113" s="1"/>
  <c r="U113" s="1"/>
  <c r="I115"/>
  <c r="K115" s="1"/>
  <c r="M115" s="1"/>
  <c r="O115" s="1"/>
  <c r="Q115" s="1"/>
  <c r="S115" s="1"/>
  <c r="U115" s="1"/>
  <c r="I117"/>
  <c r="K117" s="1"/>
  <c r="M117" s="1"/>
  <c r="O117" s="1"/>
  <c r="Q117" s="1"/>
  <c r="S117" s="1"/>
  <c r="U117" s="1"/>
  <c r="I119"/>
  <c r="K119" s="1"/>
  <c r="M119" s="1"/>
  <c r="O119" s="1"/>
  <c r="Q119" s="1"/>
  <c r="S119" s="1"/>
  <c r="U119" s="1"/>
  <c r="I121"/>
  <c r="K121" s="1"/>
  <c r="M121" s="1"/>
  <c r="O121" s="1"/>
  <c r="Q121" s="1"/>
  <c r="S121" s="1"/>
  <c r="U121" s="1"/>
  <c r="I123"/>
  <c r="K123" s="1"/>
  <c r="M123" s="1"/>
  <c r="O123" s="1"/>
  <c r="Q123" s="1"/>
  <c r="S123" s="1"/>
  <c r="U123" s="1"/>
  <c r="I125"/>
  <c r="K125" s="1"/>
  <c r="M125" s="1"/>
  <c r="O125" s="1"/>
  <c r="Q125" s="1"/>
  <c r="S125" s="1"/>
  <c r="U125" s="1"/>
  <c r="I127"/>
  <c r="K127" s="1"/>
  <c r="M127" s="1"/>
  <c r="O127" s="1"/>
  <c r="Q127" s="1"/>
  <c r="S127" s="1"/>
  <c r="U127" s="1"/>
  <c r="I129"/>
  <c r="K129" s="1"/>
  <c r="M129" s="1"/>
  <c r="O129" s="1"/>
  <c r="Q129" s="1"/>
  <c r="S129" s="1"/>
  <c r="U129" s="1"/>
  <c r="I131"/>
  <c r="K131" s="1"/>
  <c r="M131" s="1"/>
  <c r="O131" s="1"/>
  <c r="Q131" s="1"/>
  <c r="S131" s="1"/>
  <c r="U131" s="1"/>
  <c r="I139"/>
  <c r="K139" s="1"/>
  <c r="M139" s="1"/>
  <c r="O139" s="1"/>
  <c r="Q139" s="1"/>
  <c r="S139" s="1"/>
  <c r="U139" s="1"/>
  <c r="I141"/>
  <c r="K141" s="1"/>
  <c r="M141" s="1"/>
  <c r="O141" s="1"/>
  <c r="Q141" s="1"/>
  <c r="S141" s="1"/>
  <c r="U141" s="1"/>
  <c r="I145"/>
  <c r="K145" s="1"/>
  <c r="M145" s="1"/>
  <c r="O145" s="1"/>
  <c r="Q145" s="1"/>
  <c r="S145" s="1"/>
  <c r="U145" s="1"/>
  <c r="I147"/>
  <c r="K147" s="1"/>
  <c r="M147" s="1"/>
  <c r="O147" s="1"/>
  <c r="Q147" s="1"/>
  <c r="S147" s="1"/>
  <c r="U147" s="1"/>
  <c r="I149"/>
  <c r="K149" s="1"/>
  <c r="M149" s="1"/>
  <c r="O149" s="1"/>
  <c r="Q149" s="1"/>
  <c r="S149" s="1"/>
  <c r="U149" s="1"/>
  <c r="I151"/>
  <c r="K151" s="1"/>
  <c r="M151" s="1"/>
  <c r="O151" s="1"/>
  <c r="Q151" s="1"/>
  <c r="S151" s="1"/>
  <c r="U151" s="1"/>
  <c r="I153"/>
  <c r="K153" s="1"/>
  <c r="M153" s="1"/>
  <c r="O153" s="1"/>
  <c r="Q153" s="1"/>
  <c r="S153" s="1"/>
  <c r="U153" s="1"/>
  <c r="I155"/>
  <c r="K155" s="1"/>
  <c r="M155" s="1"/>
  <c r="O155" s="1"/>
  <c r="Q155" s="1"/>
  <c r="S155" s="1"/>
  <c r="U155" s="1"/>
  <c r="I157"/>
  <c r="K157" s="1"/>
  <c r="M157" s="1"/>
  <c r="O157" s="1"/>
  <c r="Q157" s="1"/>
  <c r="S157" s="1"/>
  <c r="U157" s="1"/>
  <c r="I173"/>
  <c r="K173" s="1"/>
  <c r="M173" s="1"/>
  <c r="O173" s="1"/>
  <c r="Q173" s="1"/>
  <c r="S173" s="1"/>
  <c r="U173" s="1"/>
  <c r="I177"/>
  <c r="K177" s="1"/>
  <c r="M177" s="1"/>
  <c r="O177" s="1"/>
  <c r="Q177" s="1"/>
  <c r="S177" s="1"/>
  <c r="U177" s="1"/>
  <c r="I179"/>
  <c r="K179" s="1"/>
  <c r="M179" s="1"/>
  <c r="O179" s="1"/>
  <c r="Q179" s="1"/>
  <c r="S179" s="1"/>
  <c r="U179" s="1"/>
  <c r="I181"/>
  <c r="K181" s="1"/>
  <c r="M181" s="1"/>
  <c r="O181" s="1"/>
  <c r="Q181" s="1"/>
  <c r="S181" s="1"/>
  <c r="U181" s="1"/>
  <c r="I182"/>
  <c r="K182" s="1"/>
  <c r="M182" s="1"/>
  <c r="O182" s="1"/>
  <c r="Q182" s="1"/>
  <c r="S182" s="1"/>
  <c r="U182" s="1"/>
  <c r="I190"/>
  <c r="K190" s="1"/>
  <c r="M190" s="1"/>
  <c r="O190" s="1"/>
  <c r="Q190" s="1"/>
  <c r="S190" s="1"/>
  <c r="U190" s="1"/>
  <c r="I192"/>
  <c r="K192" s="1"/>
  <c r="M192" s="1"/>
  <c r="O192" s="1"/>
  <c r="Q192" s="1"/>
  <c r="S192" s="1"/>
  <c r="U192" s="1"/>
  <c r="I198"/>
  <c r="K198" s="1"/>
  <c r="M198" s="1"/>
  <c r="O198" s="1"/>
  <c r="Q198" s="1"/>
  <c r="S198" s="1"/>
  <c r="U198" s="1"/>
  <c r="I199"/>
  <c r="K199" s="1"/>
  <c r="M199" s="1"/>
  <c r="O199" s="1"/>
  <c r="Q199" s="1"/>
  <c r="S199" s="1"/>
  <c r="U199" s="1"/>
  <c r="I201"/>
  <c r="K201" s="1"/>
  <c r="M201" s="1"/>
  <c r="O201" s="1"/>
  <c r="Q201" s="1"/>
  <c r="S201" s="1"/>
  <c r="U201" s="1"/>
  <c r="I203"/>
  <c r="K203" s="1"/>
  <c r="M203" s="1"/>
  <c r="O203" s="1"/>
  <c r="Q203" s="1"/>
  <c r="S203" s="1"/>
  <c r="U203" s="1"/>
  <c r="I204"/>
  <c r="K204" s="1"/>
  <c r="M204" s="1"/>
  <c r="O204" s="1"/>
  <c r="Q204" s="1"/>
  <c r="S204" s="1"/>
  <c r="U204" s="1"/>
  <c r="I206"/>
  <c r="K206" s="1"/>
  <c r="M206" s="1"/>
  <c r="O206" s="1"/>
  <c r="Q206" s="1"/>
  <c r="S206" s="1"/>
  <c r="U206" s="1"/>
  <c r="I208"/>
  <c r="K208" s="1"/>
  <c r="M208" s="1"/>
  <c r="O208" s="1"/>
  <c r="Q208" s="1"/>
  <c r="S208" s="1"/>
  <c r="U208" s="1"/>
  <c r="I210"/>
  <c r="K210" s="1"/>
  <c r="M210" s="1"/>
  <c r="O210" s="1"/>
  <c r="Q210" s="1"/>
  <c r="S210" s="1"/>
  <c r="U210" s="1"/>
  <c r="I212"/>
  <c r="K212" s="1"/>
  <c r="M212" s="1"/>
  <c r="O212" s="1"/>
  <c r="Q212" s="1"/>
  <c r="S212" s="1"/>
  <c r="U212" s="1"/>
  <c r="I214"/>
  <c r="K214" s="1"/>
  <c r="M214" s="1"/>
  <c r="O214" s="1"/>
  <c r="Q214" s="1"/>
  <c r="S214" s="1"/>
  <c r="U214" s="1"/>
  <c r="I216"/>
  <c r="K216" s="1"/>
  <c r="M216" s="1"/>
  <c r="O216" s="1"/>
  <c r="Q216" s="1"/>
  <c r="S216" s="1"/>
  <c r="U216" s="1"/>
  <c r="I218"/>
  <c r="K218" s="1"/>
  <c r="M218" s="1"/>
  <c r="O218" s="1"/>
  <c r="Q218" s="1"/>
  <c r="S218" s="1"/>
  <c r="U218" s="1"/>
  <c r="I222"/>
  <c r="K222" s="1"/>
  <c r="M222" s="1"/>
  <c r="O222" s="1"/>
  <c r="Q222" s="1"/>
  <c r="S222" s="1"/>
  <c r="U222" s="1"/>
  <c r="I226"/>
  <c r="K226" s="1"/>
  <c r="M226" s="1"/>
  <c r="O226" s="1"/>
  <c r="Q226" s="1"/>
  <c r="S226" s="1"/>
  <c r="U226" s="1"/>
  <c r="I228"/>
  <c r="K228" s="1"/>
  <c r="M228" s="1"/>
  <c r="O228" s="1"/>
  <c r="Q228" s="1"/>
  <c r="S228" s="1"/>
  <c r="U228" s="1"/>
  <c r="I232"/>
  <c r="K232" s="1"/>
  <c r="M232" s="1"/>
  <c r="O232" s="1"/>
  <c r="Q232" s="1"/>
  <c r="S232" s="1"/>
  <c r="U232" s="1"/>
  <c r="I234"/>
  <c r="K234" s="1"/>
  <c r="M234" s="1"/>
  <c r="O234" s="1"/>
  <c r="Q234" s="1"/>
  <c r="S234" s="1"/>
  <c r="U234" s="1"/>
  <c r="I236"/>
  <c r="K236" s="1"/>
  <c r="M236" s="1"/>
  <c r="O236" s="1"/>
  <c r="Q236" s="1"/>
  <c r="S236" s="1"/>
  <c r="U236" s="1"/>
  <c r="I240"/>
  <c r="K240" s="1"/>
  <c r="M240" s="1"/>
  <c r="O240" s="1"/>
  <c r="Q240" s="1"/>
  <c r="S240" s="1"/>
  <c r="U240" s="1"/>
  <c r="I244"/>
  <c r="K244" s="1"/>
  <c r="M244" s="1"/>
  <c r="O244" s="1"/>
  <c r="Q244" s="1"/>
  <c r="S244" s="1"/>
  <c r="U244" s="1"/>
  <c r="I246"/>
  <c r="K246" s="1"/>
  <c r="M246" s="1"/>
  <c r="O246" s="1"/>
  <c r="Q246" s="1"/>
  <c r="S246" s="1"/>
  <c r="U246" s="1"/>
  <c r="I248"/>
  <c r="K248" s="1"/>
  <c r="M248" s="1"/>
  <c r="O248" s="1"/>
  <c r="Q248" s="1"/>
  <c r="S248" s="1"/>
  <c r="U248" s="1"/>
  <c r="I250"/>
  <c r="K250" s="1"/>
  <c r="M250" s="1"/>
  <c r="O250" s="1"/>
  <c r="Q250" s="1"/>
  <c r="S250" s="1"/>
  <c r="U250" s="1"/>
  <c r="I252"/>
  <c r="K252" s="1"/>
  <c r="M252" s="1"/>
  <c r="O252" s="1"/>
  <c r="Q252" s="1"/>
  <c r="S252" s="1"/>
  <c r="U252" s="1"/>
  <c r="I256"/>
  <c r="K256" s="1"/>
  <c r="M256" s="1"/>
  <c r="O256" s="1"/>
  <c r="Q256" s="1"/>
  <c r="S256" s="1"/>
  <c r="U256" s="1"/>
  <c r="I261"/>
  <c r="K261" s="1"/>
  <c r="M261" s="1"/>
  <c r="O261" s="1"/>
  <c r="Q261" s="1"/>
  <c r="S261" s="1"/>
  <c r="U261" s="1"/>
  <c r="I263"/>
  <c r="K263" s="1"/>
  <c r="M263" s="1"/>
  <c r="O263" s="1"/>
  <c r="Q263" s="1"/>
  <c r="S263" s="1"/>
  <c r="U263" s="1"/>
  <c r="I265"/>
  <c r="K265" s="1"/>
  <c r="M265" s="1"/>
  <c r="O265" s="1"/>
  <c r="Q265" s="1"/>
  <c r="S265" s="1"/>
  <c r="U265" s="1"/>
  <c r="I269"/>
  <c r="K269" s="1"/>
  <c r="M269" s="1"/>
  <c r="O269" s="1"/>
  <c r="Q269" s="1"/>
  <c r="S269" s="1"/>
  <c r="U269" s="1"/>
  <c r="I273"/>
  <c r="K273" s="1"/>
  <c r="M273" s="1"/>
  <c r="O273" s="1"/>
  <c r="Q273" s="1"/>
  <c r="S273" s="1"/>
  <c r="U273" s="1"/>
  <c r="I275"/>
  <c r="K275" s="1"/>
  <c r="M275" s="1"/>
  <c r="O275" s="1"/>
  <c r="Q275" s="1"/>
  <c r="S275" s="1"/>
  <c r="U275" s="1"/>
  <c r="I277"/>
  <c r="K277" s="1"/>
  <c r="M277" s="1"/>
  <c r="O277" s="1"/>
  <c r="Q277" s="1"/>
  <c r="S277" s="1"/>
  <c r="U277" s="1"/>
  <c r="I279"/>
  <c r="K279" s="1"/>
  <c r="M279" s="1"/>
  <c r="O279" s="1"/>
  <c r="Q279" s="1"/>
  <c r="S279" s="1"/>
  <c r="U279" s="1"/>
  <c r="I281"/>
  <c r="K281" s="1"/>
  <c r="M281" s="1"/>
  <c r="O281" s="1"/>
  <c r="Q281" s="1"/>
  <c r="S281" s="1"/>
  <c r="U281" s="1"/>
  <c r="I285"/>
  <c r="K285" s="1"/>
  <c r="M285" s="1"/>
  <c r="O285" s="1"/>
  <c r="Q285" s="1"/>
  <c r="S285" s="1"/>
  <c r="U285" s="1"/>
  <c r="I287"/>
  <c r="K287" s="1"/>
  <c r="M287" s="1"/>
  <c r="O287" s="1"/>
  <c r="Q287" s="1"/>
  <c r="S287" s="1"/>
  <c r="U287" s="1"/>
  <c r="I289"/>
  <c r="K289" s="1"/>
  <c r="M289" s="1"/>
  <c r="O289" s="1"/>
  <c r="Q289" s="1"/>
  <c r="S289" s="1"/>
  <c r="U289" s="1"/>
  <c r="I291"/>
  <c r="K291" s="1"/>
  <c r="M291" s="1"/>
  <c r="O291" s="1"/>
  <c r="Q291" s="1"/>
  <c r="S291" s="1"/>
  <c r="U291" s="1"/>
  <c r="I293"/>
  <c r="K293" s="1"/>
  <c r="M293" s="1"/>
  <c r="O293" s="1"/>
  <c r="Q293" s="1"/>
  <c r="S293" s="1"/>
  <c r="U293" s="1"/>
  <c r="I295"/>
  <c r="K295" s="1"/>
  <c r="M295" s="1"/>
  <c r="O295" s="1"/>
  <c r="Q295" s="1"/>
  <c r="S295" s="1"/>
  <c r="U295" s="1"/>
  <c r="I297"/>
  <c r="K297" s="1"/>
  <c r="M297" s="1"/>
  <c r="O297" s="1"/>
  <c r="Q297" s="1"/>
  <c r="S297" s="1"/>
  <c r="U297" s="1"/>
  <c r="I299"/>
  <c r="K299" s="1"/>
  <c r="M299" s="1"/>
  <c r="O299" s="1"/>
  <c r="Q299" s="1"/>
  <c r="S299" s="1"/>
  <c r="U299" s="1"/>
  <c r="I301"/>
  <c r="K301" s="1"/>
  <c r="M301" s="1"/>
  <c r="O301" s="1"/>
  <c r="Q301" s="1"/>
  <c r="S301" s="1"/>
  <c r="U301" s="1"/>
  <c r="I303"/>
  <c r="K303" s="1"/>
  <c r="M303" s="1"/>
  <c r="O303" s="1"/>
  <c r="Q303" s="1"/>
  <c r="S303" s="1"/>
  <c r="U303" s="1"/>
  <c r="I305"/>
  <c r="K305" s="1"/>
  <c r="M305" s="1"/>
  <c r="O305" s="1"/>
  <c r="Q305" s="1"/>
  <c r="S305" s="1"/>
  <c r="U305" s="1"/>
  <c r="I311"/>
  <c r="K311" s="1"/>
  <c r="M311" s="1"/>
  <c r="O311" s="1"/>
  <c r="Q311" s="1"/>
  <c r="S311" s="1"/>
  <c r="U311" s="1"/>
  <c r="I315"/>
  <c r="K315" s="1"/>
  <c r="M315" s="1"/>
  <c r="O315" s="1"/>
  <c r="Q315" s="1"/>
  <c r="S315" s="1"/>
  <c r="U315" s="1"/>
  <c r="I321"/>
  <c r="K321" s="1"/>
  <c r="M321" s="1"/>
  <c r="O321" s="1"/>
  <c r="Q321" s="1"/>
  <c r="S321" s="1"/>
  <c r="U321" s="1"/>
  <c r="I323"/>
  <c r="K323" s="1"/>
  <c r="M323" s="1"/>
  <c r="O323" s="1"/>
  <c r="Q323" s="1"/>
  <c r="S323" s="1"/>
  <c r="U323" s="1"/>
  <c r="I325"/>
  <c r="K325" s="1"/>
  <c r="M325" s="1"/>
  <c r="O325" s="1"/>
  <c r="Q325" s="1"/>
  <c r="S325" s="1"/>
  <c r="U325" s="1"/>
  <c r="I327"/>
  <c r="K327" s="1"/>
  <c r="M327" s="1"/>
  <c r="O327" s="1"/>
  <c r="Q327" s="1"/>
  <c r="S327" s="1"/>
  <c r="U327" s="1"/>
  <c r="I329"/>
  <c r="K329" s="1"/>
  <c r="M329" s="1"/>
  <c r="O329" s="1"/>
  <c r="Q329" s="1"/>
  <c r="S329" s="1"/>
  <c r="U329" s="1"/>
  <c r="I333"/>
  <c r="K333" s="1"/>
  <c r="M333" s="1"/>
  <c r="O333" s="1"/>
  <c r="Q333" s="1"/>
  <c r="S333" s="1"/>
  <c r="U333" s="1"/>
  <c r="I335"/>
  <c r="K335" s="1"/>
  <c r="M335" s="1"/>
  <c r="O335" s="1"/>
  <c r="Q335" s="1"/>
  <c r="S335" s="1"/>
  <c r="U335" s="1"/>
  <c r="I339"/>
  <c r="K339" s="1"/>
  <c r="M339" s="1"/>
  <c r="O339" s="1"/>
  <c r="Q339" s="1"/>
  <c r="S339" s="1"/>
  <c r="U339" s="1"/>
  <c r="I344"/>
  <c r="K344" s="1"/>
  <c r="M344" s="1"/>
  <c r="O344" s="1"/>
  <c r="Q344" s="1"/>
  <c r="S344" s="1"/>
  <c r="U344" s="1"/>
  <c r="I346"/>
  <c r="K346" s="1"/>
  <c r="M346" s="1"/>
  <c r="O346" s="1"/>
  <c r="Q346" s="1"/>
  <c r="S346" s="1"/>
  <c r="U346" s="1"/>
  <c r="I348"/>
  <c r="K348" s="1"/>
  <c r="M348" s="1"/>
  <c r="O348" s="1"/>
  <c r="Q348" s="1"/>
  <c r="S348" s="1"/>
  <c r="U348" s="1"/>
  <c r="I350"/>
  <c r="K350" s="1"/>
  <c r="M350" s="1"/>
  <c r="O350" s="1"/>
  <c r="Q350" s="1"/>
  <c r="S350" s="1"/>
  <c r="U350" s="1"/>
  <c r="I352"/>
  <c r="K352" s="1"/>
  <c r="M352" s="1"/>
  <c r="O352" s="1"/>
  <c r="Q352" s="1"/>
  <c r="S352" s="1"/>
  <c r="U352" s="1"/>
  <c r="I354"/>
  <c r="K354" s="1"/>
  <c r="M354" s="1"/>
  <c r="O354" s="1"/>
  <c r="Q354" s="1"/>
  <c r="S354" s="1"/>
  <c r="U354" s="1"/>
  <c r="I356"/>
  <c r="K356" s="1"/>
  <c r="M356" s="1"/>
  <c r="O356" s="1"/>
  <c r="Q356" s="1"/>
  <c r="S356" s="1"/>
  <c r="U356" s="1"/>
  <c r="I357"/>
  <c r="K357" s="1"/>
  <c r="M357" s="1"/>
  <c r="O357" s="1"/>
  <c r="Q357" s="1"/>
  <c r="S357" s="1"/>
  <c r="U357" s="1"/>
  <c r="I359"/>
  <c r="K359" s="1"/>
  <c r="M359" s="1"/>
  <c r="O359" s="1"/>
  <c r="Q359" s="1"/>
  <c r="S359" s="1"/>
  <c r="U359" s="1"/>
  <c r="I361"/>
  <c r="K361" s="1"/>
  <c r="M361" s="1"/>
  <c r="O361" s="1"/>
  <c r="Q361" s="1"/>
  <c r="S361" s="1"/>
  <c r="U361" s="1"/>
  <c r="I363"/>
  <c r="K363" s="1"/>
  <c r="M363" s="1"/>
  <c r="O363" s="1"/>
  <c r="Q363" s="1"/>
  <c r="S363" s="1"/>
  <c r="U363" s="1"/>
  <c r="I364"/>
  <c r="K364" s="1"/>
  <c r="M364" s="1"/>
  <c r="O364" s="1"/>
  <c r="Q364" s="1"/>
  <c r="S364" s="1"/>
  <c r="U364" s="1"/>
  <c r="I365"/>
  <c r="K365" s="1"/>
  <c r="M365" s="1"/>
  <c r="O365" s="1"/>
  <c r="Q365" s="1"/>
  <c r="S365" s="1"/>
  <c r="U365" s="1"/>
  <c r="I367"/>
  <c r="K367" s="1"/>
  <c r="M367" s="1"/>
  <c r="O367" s="1"/>
  <c r="Q367" s="1"/>
  <c r="S367" s="1"/>
  <c r="U367" s="1"/>
  <c r="I368"/>
  <c r="K368" s="1"/>
  <c r="M368" s="1"/>
  <c r="O368" s="1"/>
  <c r="Q368" s="1"/>
  <c r="S368" s="1"/>
  <c r="U368" s="1"/>
  <c r="I370"/>
  <c r="K370" s="1"/>
  <c r="M370" s="1"/>
  <c r="O370" s="1"/>
  <c r="Q370" s="1"/>
  <c r="S370" s="1"/>
  <c r="U370" s="1"/>
  <c r="I372"/>
  <c r="K372" s="1"/>
  <c r="M372" s="1"/>
  <c r="O372" s="1"/>
  <c r="Q372" s="1"/>
  <c r="S372" s="1"/>
  <c r="U372" s="1"/>
  <c r="I373"/>
  <c r="K373" s="1"/>
  <c r="M373" s="1"/>
  <c r="O373" s="1"/>
  <c r="Q373" s="1"/>
  <c r="S373" s="1"/>
  <c r="U373" s="1"/>
  <c r="I374"/>
  <c r="K374" s="1"/>
  <c r="M374" s="1"/>
  <c r="O374" s="1"/>
  <c r="Q374" s="1"/>
  <c r="S374" s="1"/>
  <c r="U374" s="1"/>
  <c r="I376"/>
  <c r="K376" s="1"/>
  <c r="M376" s="1"/>
  <c r="O376" s="1"/>
  <c r="Q376" s="1"/>
  <c r="S376" s="1"/>
  <c r="U376" s="1"/>
  <c r="I378"/>
  <c r="K378" s="1"/>
  <c r="M378" s="1"/>
  <c r="O378" s="1"/>
  <c r="Q378" s="1"/>
  <c r="S378" s="1"/>
  <c r="U378" s="1"/>
  <c r="I379"/>
  <c r="K379" s="1"/>
  <c r="M379" s="1"/>
  <c r="O379" s="1"/>
  <c r="Q379" s="1"/>
  <c r="S379" s="1"/>
  <c r="U379" s="1"/>
  <c r="I381"/>
  <c r="K381" s="1"/>
  <c r="M381" s="1"/>
  <c r="O381" s="1"/>
  <c r="Q381" s="1"/>
  <c r="S381" s="1"/>
  <c r="U381" s="1"/>
  <c r="I385"/>
  <c r="K385" s="1"/>
  <c r="M385" s="1"/>
  <c r="O385" s="1"/>
  <c r="Q385" s="1"/>
  <c r="S385" s="1"/>
  <c r="U385" s="1"/>
  <c r="I387"/>
  <c r="K387" s="1"/>
  <c r="M387" s="1"/>
  <c r="O387" s="1"/>
  <c r="Q387" s="1"/>
  <c r="S387" s="1"/>
  <c r="U387" s="1"/>
  <c r="I388"/>
  <c r="K388" s="1"/>
  <c r="M388" s="1"/>
  <c r="O388" s="1"/>
  <c r="Q388" s="1"/>
  <c r="S388" s="1"/>
  <c r="U388" s="1"/>
  <c r="I390"/>
  <c r="K390" s="1"/>
  <c r="M390" s="1"/>
  <c r="O390" s="1"/>
  <c r="Q390" s="1"/>
  <c r="S390" s="1"/>
  <c r="U390" s="1"/>
  <c r="I392"/>
  <c r="K392" s="1"/>
  <c r="M392" s="1"/>
  <c r="O392" s="1"/>
  <c r="Q392" s="1"/>
  <c r="S392" s="1"/>
  <c r="U392" s="1"/>
  <c r="I394"/>
  <c r="K394" s="1"/>
  <c r="M394" s="1"/>
  <c r="O394" s="1"/>
  <c r="Q394" s="1"/>
  <c r="S394" s="1"/>
  <c r="U394" s="1"/>
  <c r="I402"/>
  <c r="K402" s="1"/>
  <c r="M402" s="1"/>
  <c r="O402" s="1"/>
  <c r="Q402" s="1"/>
  <c r="S402" s="1"/>
  <c r="U402" s="1"/>
  <c r="I403"/>
  <c r="K403" s="1"/>
  <c r="M403" s="1"/>
  <c r="O403" s="1"/>
  <c r="Q403" s="1"/>
  <c r="S403" s="1"/>
  <c r="U403" s="1"/>
  <c r="I404"/>
  <c r="K404" s="1"/>
  <c r="M404" s="1"/>
  <c r="O404" s="1"/>
  <c r="Q404" s="1"/>
  <c r="S404" s="1"/>
  <c r="U404" s="1"/>
  <c r="I408"/>
  <c r="K408" s="1"/>
  <c r="M408" s="1"/>
  <c r="O408" s="1"/>
  <c r="Q408" s="1"/>
  <c r="S408" s="1"/>
  <c r="U408" s="1"/>
  <c r="I410"/>
  <c r="K410" s="1"/>
  <c r="M410" s="1"/>
  <c r="O410" s="1"/>
  <c r="Q410" s="1"/>
  <c r="S410" s="1"/>
  <c r="U410" s="1"/>
  <c r="I414"/>
  <c r="K414" s="1"/>
  <c r="M414" s="1"/>
  <c r="O414" s="1"/>
  <c r="Q414" s="1"/>
  <c r="S414" s="1"/>
  <c r="U414" s="1"/>
  <c r="I418"/>
  <c r="K418" s="1"/>
  <c r="M418" s="1"/>
  <c r="O418" s="1"/>
  <c r="Q418" s="1"/>
  <c r="S418" s="1"/>
  <c r="U418" s="1"/>
  <c r="I420"/>
  <c r="K420" s="1"/>
  <c r="M420" s="1"/>
  <c r="O420" s="1"/>
  <c r="Q420" s="1"/>
  <c r="S420" s="1"/>
  <c r="U420" s="1"/>
  <c r="I422"/>
  <c r="K422" s="1"/>
  <c r="M422" s="1"/>
  <c r="O422" s="1"/>
  <c r="Q422" s="1"/>
  <c r="S422" s="1"/>
  <c r="U422" s="1"/>
  <c r="I424"/>
  <c r="K424" s="1"/>
  <c r="M424" s="1"/>
  <c r="O424" s="1"/>
  <c r="Q424" s="1"/>
  <c r="S424" s="1"/>
  <c r="U424" s="1"/>
  <c r="I430"/>
  <c r="K430" s="1"/>
  <c r="M430" s="1"/>
  <c r="O430" s="1"/>
  <c r="Q430" s="1"/>
  <c r="S430" s="1"/>
  <c r="U430" s="1"/>
  <c r="I434"/>
  <c r="K434" s="1"/>
  <c r="M434" s="1"/>
  <c r="O434" s="1"/>
  <c r="Q434" s="1"/>
  <c r="S434" s="1"/>
  <c r="U434" s="1"/>
  <c r="I436"/>
  <c r="K436" s="1"/>
  <c r="M436" s="1"/>
  <c r="O436" s="1"/>
  <c r="Q436" s="1"/>
  <c r="S436" s="1"/>
  <c r="U436" s="1"/>
  <c r="I438"/>
  <c r="K438" s="1"/>
  <c r="M438" s="1"/>
  <c r="O438" s="1"/>
  <c r="Q438" s="1"/>
  <c r="S438" s="1"/>
  <c r="U438" s="1"/>
  <c r="I440"/>
  <c r="K440" s="1"/>
  <c r="M440" s="1"/>
  <c r="O440" s="1"/>
  <c r="Q440" s="1"/>
  <c r="S440" s="1"/>
  <c r="U440" s="1"/>
  <c r="I442"/>
  <c r="K442" s="1"/>
  <c r="M442" s="1"/>
  <c r="O442" s="1"/>
  <c r="Q442" s="1"/>
  <c r="S442" s="1"/>
  <c r="U442" s="1"/>
  <c r="I444"/>
  <c r="K444" s="1"/>
  <c r="M444" s="1"/>
  <c r="O444" s="1"/>
  <c r="Q444" s="1"/>
  <c r="S444" s="1"/>
  <c r="U444" s="1"/>
  <c r="I446"/>
  <c r="K446" s="1"/>
  <c r="M446" s="1"/>
  <c r="O446" s="1"/>
  <c r="Q446" s="1"/>
  <c r="S446" s="1"/>
  <c r="U446" s="1"/>
  <c r="I448"/>
  <c r="K448" s="1"/>
  <c r="M448" s="1"/>
  <c r="O448" s="1"/>
  <c r="Q448" s="1"/>
  <c r="S448" s="1"/>
  <c r="U448" s="1"/>
  <c r="I458"/>
  <c r="K458" s="1"/>
  <c r="M458" s="1"/>
  <c r="O458" s="1"/>
  <c r="Q458" s="1"/>
  <c r="S458" s="1"/>
  <c r="U458" s="1"/>
  <c r="I462"/>
  <c r="K462" s="1"/>
  <c r="M462" s="1"/>
  <c r="O462" s="1"/>
  <c r="Q462" s="1"/>
  <c r="S462" s="1"/>
  <c r="U462" s="1"/>
  <c r="I466"/>
  <c r="K466" s="1"/>
  <c r="M466" s="1"/>
  <c r="O466" s="1"/>
  <c r="Q466" s="1"/>
  <c r="S466" s="1"/>
  <c r="U466" s="1"/>
  <c r="I468"/>
  <c r="K468" s="1"/>
  <c r="M468" s="1"/>
  <c r="O468" s="1"/>
  <c r="Q468" s="1"/>
  <c r="S468" s="1"/>
  <c r="U468" s="1"/>
  <c r="I470"/>
  <c r="K470" s="1"/>
  <c r="M470" s="1"/>
  <c r="O470" s="1"/>
  <c r="Q470" s="1"/>
  <c r="S470" s="1"/>
  <c r="U470" s="1"/>
  <c r="I472"/>
  <c r="K472" s="1"/>
  <c r="M472" s="1"/>
  <c r="O472" s="1"/>
  <c r="Q472" s="1"/>
  <c r="S472" s="1"/>
  <c r="U472" s="1"/>
  <c r="I476"/>
  <c r="K476" s="1"/>
  <c r="M476" s="1"/>
  <c r="O476" s="1"/>
  <c r="Q476" s="1"/>
  <c r="S476" s="1"/>
  <c r="U476" s="1"/>
  <c r="I477"/>
  <c r="K477" s="1"/>
  <c r="M477" s="1"/>
  <c r="O477" s="1"/>
  <c r="Q477" s="1"/>
  <c r="S477" s="1"/>
  <c r="U477" s="1"/>
  <c r="I481"/>
  <c r="K481" s="1"/>
  <c r="M481" s="1"/>
  <c r="O481" s="1"/>
  <c r="Q481" s="1"/>
  <c r="S481" s="1"/>
  <c r="U481" s="1"/>
  <c r="I482"/>
  <c r="K482" s="1"/>
  <c r="M482" s="1"/>
  <c r="O482" s="1"/>
  <c r="Q482" s="1"/>
  <c r="S482" s="1"/>
  <c r="U482" s="1"/>
  <c r="I484"/>
  <c r="K484" s="1"/>
  <c r="M484" s="1"/>
  <c r="O484" s="1"/>
  <c r="Q484" s="1"/>
  <c r="S484" s="1"/>
  <c r="U484" s="1"/>
  <c r="I485"/>
  <c r="K485" s="1"/>
  <c r="M485" s="1"/>
  <c r="O485" s="1"/>
  <c r="Q485" s="1"/>
  <c r="S485" s="1"/>
  <c r="U485" s="1"/>
  <c r="I488"/>
  <c r="K488" s="1"/>
  <c r="M488" s="1"/>
  <c r="O488" s="1"/>
  <c r="Q488" s="1"/>
  <c r="S488" s="1"/>
  <c r="U488" s="1"/>
  <c r="I489"/>
  <c r="K489" s="1"/>
  <c r="M489" s="1"/>
  <c r="O489" s="1"/>
  <c r="Q489" s="1"/>
  <c r="S489" s="1"/>
  <c r="U489" s="1"/>
  <c r="I493"/>
  <c r="K493" s="1"/>
  <c r="M493" s="1"/>
  <c r="O493" s="1"/>
  <c r="Q493" s="1"/>
  <c r="S493" s="1"/>
  <c r="U493" s="1"/>
  <c r="I495"/>
  <c r="K495" s="1"/>
  <c r="M495" s="1"/>
  <c r="O495" s="1"/>
  <c r="Q495" s="1"/>
  <c r="S495" s="1"/>
  <c r="U495" s="1"/>
  <c r="I499"/>
  <c r="K499" s="1"/>
  <c r="M499" s="1"/>
  <c r="O499" s="1"/>
  <c r="Q499" s="1"/>
  <c r="S499" s="1"/>
  <c r="U499" s="1"/>
  <c r="I501"/>
  <c r="K501" s="1"/>
  <c r="M501" s="1"/>
  <c r="O501" s="1"/>
  <c r="Q501" s="1"/>
  <c r="S501" s="1"/>
  <c r="U501" s="1"/>
  <c r="H500"/>
  <c r="I500" s="1"/>
  <c r="K500" s="1"/>
  <c r="M500" s="1"/>
  <c r="O500" s="1"/>
  <c r="Q500" s="1"/>
  <c r="S500" s="1"/>
  <c r="U500" s="1"/>
  <c r="H498"/>
  <c r="I498" s="1"/>
  <c r="K498" s="1"/>
  <c r="M498" s="1"/>
  <c r="O498" s="1"/>
  <c r="Q498" s="1"/>
  <c r="S498" s="1"/>
  <c r="U498" s="1"/>
  <c r="H494"/>
  <c r="I494" s="1"/>
  <c r="K494" s="1"/>
  <c r="M494" s="1"/>
  <c r="O494" s="1"/>
  <c r="Q494" s="1"/>
  <c r="S494" s="1"/>
  <c r="U494" s="1"/>
  <c r="H492"/>
  <c r="I492" s="1"/>
  <c r="K492" s="1"/>
  <c r="M492" s="1"/>
  <c r="O492" s="1"/>
  <c r="Q492" s="1"/>
  <c r="S492" s="1"/>
  <c r="U492" s="1"/>
  <c r="H490"/>
  <c r="I490" s="1"/>
  <c r="K490" s="1"/>
  <c r="M490" s="1"/>
  <c r="O490" s="1"/>
  <c r="Q490" s="1"/>
  <c r="S490" s="1"/>
  <c r="U490" s="1"/>
  <c r="H487"/>
  <c r="I487" s="1"/>
  <c r="K487" s="1"/>
  <c r="M487" s="1"/>
  <c r="O487" s="1"/>
  <c r="Q487" s="1"/>
  <c r="S487" s="1"/>
  <c r="U487" s="1"/>
  <c r="H483"/>
  <c r="I483" s="1"/>
  <c r="K483" s="1"/>
  <c r="M483" s="1"/>
  <c r="O483" s="1"/>
  <c r="Q483" s="1"/>
  <c r="S483" s="1"/>
  <c r="U483" s="1"/>
  <c r="H480"/>
  <c r="I480" s="1"/>
  <c r="K480" s="1"/>
  <c r="M480" s="1"/>
  <c r="O480" s="1"/>
  <c r="Q480" s="1"/>
  <c r="S480" s="1"/>
  <c r="U480" s="1"/>
  <c r="H478"/>
  <c r="I478" s="1"/>
  <c r="K478" s="1"/>
  <c r="M478" s="1"/>
  <c r="O478" s="1"/>
  <c r="Q478" s="1"/>
  <c r="S478" s="1"/>
  <c r="U478" s="1"/>
  <c r="H475"/>
  <c r="I475" s="1"/>
  <c r="K475" s="1"/>
  <c r="M475" s="1"/>
  <c r="O475" s="1"/>
  <c r="Q475" s="1"/>
  <c r="S475" s="1"/>
  <c r="U475" s="1"/>
  <c r="H471"/>
  <c r="I471" s="1"/>
  <c r="K471" s="1"/>
  <c r="M471" s="1"/>
  <c r="O471" s="1"/>
  <c r="Q471" s="1"/>
  <c r="S471" s="1"/>
  <c r="U471" s="1"/>
  <c r="H469"/>
  <c r="I469" s="1"/>
  <c r="K469" s="1"/>
  <c r="M469" s="1"/>
  <c r="O469" s="1"/>
  <c r="Q469" s="1"/>
  <c r="S469" s="1"/>
  <c r="U469" s="1"/>
  <c r="H467"/>
  <c r="I467" s="1"/>
  <c r="K467" s="1"/>
  <c r="M467" s="1"/>
  <c r="O467" s="1"/>
  <c r="Q467" s="1"/>
  <c r="S467" s="1"/>
  <c r="U467" s="1"/>
  <c r="H465"/>
  <c r="I465" s="1"/>
  <c r="K465" s="1"/>
  <c r="M465" s="1"/>
  <c r="O465" s="1"/>
  <c r="Q465" s="1"/>
  <c r="S465" s="1"/>
  <c r="U465" s="1"/>
  <c r="H461"/>
  <c r="I461" s="1"/>
  <c r="K461" s="1"/>
  <c r="M461" s="1"/>
  <c r="O461" s="1"/>
  <c r="Q461" s="1"/>
  <c r="S461" s="1"/>
  <c r="U461" s="1"/>
  <c r="H457"/>
  <c r="I457" s="1"/>
  <c r="K457" s="1"/>
  <c r="M457" s="1"/>
  <c r="O457" s="1"/>
  <c r="Q457" s="1"/>
  <c r="S457" s="1"/>
  <c r="U457" s="1"/>
  <c r="H455"/>
  <c r="I455" s="1"/>
  <c r="K455" s="1"/>
  <c r="M455" s="1"/>
  <c r="O455" s="1"/>
  <c r="Q455" s="1"/>
  <c r="S455" s="1"/>
  <c r="U455" s="1"/>
  <c r="H449"/>
  <c r="I449" s="1"/>
  <c r="K449" s="1"/>
  <c r="M449" s="1"/>
  <c r="O449" s="1"/>
  <c r="Q449" s="1"/>
  <c r="S449" s="1"/>
  <c r="U449" s="1"/>
  <c r="H447"/>
  <c r="I447" s="1"/>
  <c r="K447" s="1"/>
  <c r="M447" s="1"/>
  <c r="O447" s="1"/>
  <c r="Q447" s="1"/>
  <c r="S447" s="1"/>
  <c r="U447" s="1"/>
  <c r="H445"/>
  <c r="I445" s="1"/>
  <c r="K445" s="1"/>
  <c r="M445" s="1"/>
  <c r="O445" s="1"/>
  <c r="Q445" s="1"/>
  <c r="S445" s="1"/>
  <c r="U445" s="1"/>
  <c r="H443"/>
  <c r="I443" s="1"/>
  <c r="K443" s="1"/>
  <c r="M443" s="1"/>
  <c r="O443" s="1"/>
  <c r="Q443" s="1"/>
  <c r="S443" s="1"/>
  <c r="U443" s="1"/>
  <c r="H441"/>
  <c r="I441" s="1"/>
  <c r="K441" s="1"/>
  <c r="M441" s="1"/>
  <c r="O441" s="1"/>
  <c r="Q441" s="1"/>
  <c r="S441" s="1"/>
  <c r="U441" s="1"/>
  <c r="H439"/>
  <c r="I439" s="1"/>
  <c r="K439" s="1"/>
  <c r="M439" s="1"/>
  <c r="O439" s="1"/>
  <c r="Q439" s="1"/>
  <c r="S439" s="1"/>
  <c r="U439" s="1"/>
  <c r="H437"/>
  <c r="I437" s="1"/>
  <c r="K437" s="1"/>
  <c r="M437" s="1"/>
  <c r="O437" s="1"/>
  <c r="Q437" s="1"/>
  <c r="S437" s="1"/>
  <c r="U437" s="1"/>
  <c r="H435"/>
  <c r="I435" s="1"/>
  <c r="K435" s="1"/>
  <c r="M435" s="1"/>
  <c r="O435" s="1"/>
  <c r="Q435" s="1"/>
  <c r="S435" s="1"/>
  <c r="U435" s="1"/>
  <c r="H433"/>
  <c r="I433" s="1"/>
  <c r="K433" s="1"/>
  <c r="M433" s="1"/>
  <c r="O433" s="1"/>
  <c r="Q433" s="1"/>
  <c r="S433" s="1"/>
  <c r="U433" s="1"/>
  <c r="H429"/>
  <c r="I429" s="1"/>
  <c r="K429" s="1"/>
  <c r="M429" s="1"/>
  <c r="O429" s="1"/>
  <c r="Q429" s="1"/>
  <c r="S429" s="1"/>
  <c r="U429" s="1"/>
  <c r="H427"/>
  <c r="I427" s="1"/>
  <c r="K427" s="1"/>
  <c r="M427" s="1"/>
  <c r="O427" s="1"/>
  <c r="Q427" s="1"/>
  <c r="S427" s="1"/>
  <c r="U427" s="1"/>
  <c r="H423"/>
  <c r="I423" s="1"/>
  <c r="K423" s="1"/>
  <c r="M423" s="1"/>
  <c r="O423" s="1"/>
  <c r="Q423" s="1"/>
  <c r="S423" s="1"/>
  <c r="U423" s="1"/>
  <c r="H421"/>
  <c r="I421" s="1"/>
  <c r="K421" s="1"/>
  <c r="M421" s="1"/>
  <c r="O421" s="1"/>
  <c r="Q421" s="1"/>
  <c r="S421" s="1"/>
  <c r="U421" s="1"/>
  <c r="H419"/>
  <c r="I419" s="1"/>
  <c r="K419" s="1"/>
  <c r="M419" s="1"/>
  <c r="O419" s="1"/>
  <c r="Q419" s="1"/>
  <c r="S419" s="1"/>
  <c r="U419" s="1"/>
  <c r="H417"/>
  <c r="I417" s="1"/>
  <c r="K417" s="1"/>
  <c r="M417" s="1"/>
  <c r="O417" s="1"/>
  <c r="Q417" s="1"/>
  <c r="S417" s="1"/>
  <c r="U417" s="1"/>
  <c r="H413"/>
  <c r="I412"/>
  <c r="K412" s="1"/>
  <c r="M412" s="1"/>
  <c r="O412" s="1"/>
  <c r="Q412" s="1"/>
  <c r="S412" s="1"/>
  <c r="U412" s="1"/>
  <c r="H409"/>
  <c r="I409" s="1"/>
  <c r="K409" s="1"/>
  <c r="M409" s="1"/>
  <c r="O409" s="1"/>
  <c r="Q409" s="1"/>
  <c r="S409" s="1"/>
  <c r="U409" s="1"/>
  <c r="H407"/>
  <c r="I407" s="1"/>
  <c r="K407" s="1"/>
  <c r="M407" s="1"/>
  <c r="O407" s="1"/>
  <c r="Q407" s="1"/>
  <c r="S407" s="1"/>
  <c r="U407" s="1"/>
  <c r="H401"/>
  <c r="I401" s="1"/>
  <c r="K401" s="1"/>
  <c r="M401" s="1"/>
  <c r="O401" s="1"/>
  <c r="Q401" s="1"/>
  <c r="S401" s="1"/>
  <c r="U401" s="1"/>
  <c r="H393"/>
  <c r="I393" s="1"/>
  <c r="K393" s="1"/>
  <c r="M393" s="1"/>
  <c r="O393" s="1"/>
  <c r="Q393" s="1"/>
  <c r="S393" s="1"/>
  <c r="U393" s="1"/>
  <c r="H391"/>
  <c r="I391" s="1"/>
  <c r="K391" s="1"/>
  <c r="M391" s="1"/>
  <c r="O391" s="1"/>
  <c r="Q391" s="1"/>
  <c r="S391" s="1"/>
  <c r="U391" s="1"/>
  <c r="H389"/>
  <c r="I389" s="1"/>
  <c r="K389" s="1"/>
  <c r="M389" s="1"/>
  <c r="O389" s="1"/>
  <c r="Q389" s="1"/>
  <c r="S389" s="1"/>
  <c r="U389" s="1"/>
  <c r="H386"/>
  <c r="I386" s="1"/>
  <c r="K386" s="1"/>
  <c r="M386" s="1"/>
  <c r="O386" s="1"/>
  <c r="Q386" s="1"/>
  <c r="S386" s="1"/>
  <c r="U386" s="1"/>
  <c r="H384"/>
  <c r="I384" s="1"/>
  <c r="K384" s="1"/>
  <c r="M384" s="1"/>
  <c r="O384" s="1"/>
  <c r="Q384" s="1"/>
  <c r="S384" s="1"/>
  <c r="U384" s="1"/>
  <c r="H380"/>
  <c r="I380" s="1"/>
  <c r="K380" s="1"/>
  <c r="M380" s="1"/>
  <c r="O380" s="1"/>
  <c r="Q380" s="1"/>
  <c r="S380" s="1"/>
  <c r="U380" s="1"/>
  <c r="H377"/>
  <c r="I377" s="1"/>
  <c r="K377" s="1"/>
  <c r="M377" s="1"/>
  <c r="O377" s="1"/>
  <c r="Q377" s="1"/>
  <c r="S377" s="1"/>
  <c r="U377" s="1"/>
  <c r="H375"/>
  <c r="I375" s="1"/>
  <c r="K375" s="1"/>
  <c r="M375" s="1"/>
  <c r="O375" s="1"/>
  <c r="Q375" s="1"/>
  <c r="S375" s="1"/>
  <c r="U375" s="1"/>
  <c r="H371"/>
  <c r="I371" s="1"/>
  <c r="K371" s="1"/>
  <c r="M371" s="1"/>
  <c r="O371" s="1"/>
  <c r="Q371" s="1"/>
  <c r="S371" s="1"/>
  <c r="U371" s="1"/>
  <c r="H369"/>
  <c r="I369" s="1"/>
  <c r="K369" s="1"/>
  <c r="M369" s="1"/>
  <c r="O369" s="1"/>
  <c r="Q369" s="1"/>
  <c r="S369" s="1"/>
  <c r="U369" s="1"/>
  <c r="H366"/>
  <c r="I366" s="1"/>
  <c r="K366" s="1"/>
  <c r="M366" s="1"/>
  <c r="O366" s="1"/>
  <c r="Q366" s="1"/>
  <c r="S366" s="1"/>
  <c r="U366" s="1"/>
  <c r="H362"/>
  <c r="I362" s="1"/>
  <c r="K362" s="1"/>
  <c r="M362" s="1"/>
  <c r="O362" s="1"/>
  <c r="Q362" s="1"/>
  <c r="S362" s="1"/>
  <c r="U362" s="1"/>
  <c r="H360"/>
  <c r="I360" s="1"/>
  <c r="K360" s="1"/>
  <c r="M360" s="1"/>
  <c r="O360" s="1"/>
  <c r="Q360" s="1"/>
  <c r="S360" s="1"/>
  <c r="U360" s="1"/>
  <c r="H358"/>
  <c r="I358" s="1"/>
  <c r="K358" s="1"/>
  <c r="M358" s="1"/>
  <c r="O358" s="1"/>
  <c r="Q358" s="1"/>
  <c r="S358" s="1"/>
  <c r="U358" s="1"/>
  <c r="H355"/>
  <c r="I355" s="1"/>
  <c r="K355" s="1"/>
  <c r="M355" s="1"/>
  <c r="O355" s="1"/>
  <c r="Q355" s="1"/>
  <c r="S355" s="1"/>
  <c r="U355" s="1"/>
  <c r="H353"/>
  <c r="I353" s="1"/>
  <c r="K353" s="1"/>
  <c r="M353" s="1"/>
  <c r="O353" s="1"/>
  <c r="Q353" s="1"/>
  <c r="S353" s="1"/>
  <c r="U353" s="1"/>
  <c r="H351"/>
  <c r="I351" s="1"/>
  <c r="K351" s="1"/>
  <c r="M351" s="1"/>
  <c r="O351" s="1"/>
  <c r="Q351" s="1"/>
  <c r="S351" s="1"/>
  <c r="U351" s="1"/>
  <c r="H349"/>
  <c r="I349" s="1"/>
  <c r="K349" s="1"/>
  <c r="M349" s="1"/>
  <c r="O349" s="1"/>
  <c r="Q349" s="1"/>
  <c r="S349" s="1"/>
  <c r="U349" s="1"/>
  <c r="H347"/>
  <c r="I347" s="1"/>
  <c r="K347" s="1"/>
  <c r="M347" s="1"/>
  <c r="O347" s="1"/>
  <c r="Q347" s="1"/>
  <c r="S347" s="1"/>
  <c r="U347" s="1"/>
  <c r="H345"/>
  <c r="I345" s="1"/>
  <c r="K345" s="1"/>
  <c r="M345" s="1"/>
  <c r="O345" s="1"/>
  <c r="Q345" s="1"/>
  <c r="S345" s="1"/>
  <c r="U345" s="1"/>
  <c r="H343"/>
  <c r="I343" s="1"/>
  <c r="K343" s="1"/>
  <c r="M343" s="1"/>
  <c r="O343" s="1"/>
  <c r="Q343" s="1"/>
  <c r="S343" s="1"/>
  <c r="U343" s="1"/>
  <c r="H338"/>
  <c r="I338" s="1"/>
  <c r="K338" s="1"/>
  <c r="M338" s="1"/>
  <c r="O338" s="1"/>
  <c r="Q338" s="1"/>
  <c r="S338" s="1"/>
  <c r="U338" s="1"/>
  <c r="H334"/>
  <c r="H332"/>
  <c r="I332" s="1"/>
  <c r="K332" s="1"/>
  <c r="M332" s="1"/>
  <c r="O332" s="1"/>
  <c r="Q332" s="1"/>
  <c r="S332" s="1"/>
  <c r="U332" s="1"/>
  <c r="H328"/>
  <c r="I328" s="1"/>
  <c r="K328" s="1"/>
  <c r="M328" s="1"/>
  <c r="O328" s="1"/>
  <c r="Q328" s="1"/>
  <c r="S328" s="1"/>
  <c r="U328" s="1"/>
  <c r="H326"/>
  <c r="I326" s="1"/>
  <c r="K326" s="1"/>
  <c r="M326" s="1"/>
  <c r="O326" s="1"/>
  <c r="Q326" s="1"/>
  <c r="S326" s="1"/>
  <c r="U326" s="1"/>
  <c r="H324"/>
  <c r="I324" s="1"/>
  <c r="K324" s="1"/>
  <c r="M324" s="1"/>
  <c r="O324" s="1"/>
  <c r="Q324" s="1"/>
  <c r="S324" s="1"/>
  <c r="U324" s="1"/>
  <c r="H322"/>
  <c r="I322" s="1"/>
  <c r="K322" s="1"/>
  <c r="M322" s="1"/>
  <c r="O322" s="1"/>
  <c r="Q322" s="1"/>
  <c r="S322" s="1"/>
  <c r="U322" s="1"/>
  <c r="H320"/>
  <c r="I320" s="1"/>
  <c r="K320" s="1"/>
  <c r="M320" s="1"/>
  <c r="O320" s="1"/>
  <c r="Q320" s="1"/>
  <c r="S320" s="1"/>
  <c r="U320" s="1"/>
  <c r="I319"/>
  <c r="K319" s="1"/>
  <c r="M319" s="1"/>
  <c r="O319" s="1"/>
  <c r="Q319" s="1"/>
  <c r="S319" s="1"/>
  <c r="U319" s="1"/>
  <c r="H314"/>
  <c r="I314" s="1"/>
  <c r="K314" s="1"/>
  <c r="M314" s="1"/>
  <c r="O314" s="1"/>
  <c r="Q314" s="1"/>
  <c r="S314" s="1"/>
  <c r="U314" s="1"/>
  <c r="I313"/>
  <c r="K313" s="1"/>
  <c r="M313" s="1"/>
  <c r="O313" s="1"/>
  <c r="Q313" s="1"/>
  <c r="S313" s="1"/>
  <c r="U313" s="1"/>
  <c r="H312"/>
  <c r="I312" s="1"/>
  <c r="K312" s="1"/>
  <c r="M312" s="1"/>
  <c r="O312" s="1"/>
  <c r="Q312" s="1"/>
  <c r="S312" s="1"/>
  <c r="U312" s="1"/>
  <c r="H310"/>
  <c r="I310" s="1"/>
  <c r="K310" s="1"/>
  <c r="M310" s="1"/>
  <c r="O310" s="1"/>
  <c r="Q310" s="1"/>
  <c r="S310" s="1"/>
  <c r="U310" s="1"/>
  <c r="H304"/>
  <c r="I304" s="1"/>
  <c r="K304" s="1"/>
  <c r="M304" s="1"/>
  <c r="O304" s="1"/>
  <c r="Q304" s="1"/>
  <c r="S304" s="1"/>
  <c r="U304" s="1"/>
  <c r="H302"/>
  <c r="I302" s="1"/>
  <c r="K302" s="1"/>
  <c r="M302" s="1"/>
  <c r="O302" s="1"/>
  <c r="Q302" s="1"/>
  <c r="S302" s="1"/>
  <c r="U302" s="1"/>
  <c r="H300"/>
  <c r="I300" s="1"/>
  <c r="K300" s="1"/>
  <c r="M300" s="1"/>
  <c r="O300" s="1"/>
  <c r="Q300" s="1"/>
  <c r="S300" s="1"/>
  <c r="U300" s="1"/>
  <c r="H298"/>
  <c r="I298" s="1"/>
  <c r="K298" s="1"/>
  <c r="M298" s="1"/>
  <c r="O298" s="1"/>
  <c r="Q298" s="1"/>
  <c r="S298" s="1"/>
  <c r="U298" s="1"/>
  <c r="H296"/>
  <c r="I296" s="1"/>
  <c r="K296" s="1"/>
  <c r="M296" s="1"/>
  <c r="O296" s="1"/>
  <c r="Q296" s="1"/>
  <c r="S296" s="1"/>
  <c r="U296" s="1"/>
  <c r="H294"/>
  <c r="I294" s="1"/>
  <c r="K294" s="1"/>
  <c r="M294" s="1"/>
  <c r="O294" s="1"/>
  <c r="Q294" s="1"/>
  <c r="S294" s="1"/>
  <c r="U294" s="1"/>
  <c r="H290"/>
  <c r="I290" s="1"/>
  <c r="K290" s="1"/>
  <c r="M290" s="1"/>
  <c r="O290" s="1"/>
  <c r="Q290" s="1"/>
  <c r="S290" s="1"/>
  <c r="U290" s="1"/>
  <c r="H288"/>
  <c r="I288" s="1"/>
  <c r="K288" s="1"/>
  <c r="M288" s="1"/>
  <c r="O288" s="1"/>
  <c r="Q288" s="1"/>
  <c r="S288" s="1"/>
  <c r="U288" s="1"/>
  <c r="H286"/>
  <c r="I286" s="1"/>
  <c r="K286" s="1"/>
  <c r="M286" s="1"/>
  <c r="O286" s="1"/>
  <c r="Q286" s="1"/>
  <c r="S286" s="1"/>
  <c r="U286" s="1"/>
  <c r="H284"/>
  <c r="I284" s="1"/>
  <c r="K284" s="1"/>
  <c r="M284" s="1"/>
  <c r="O284" s="1"/>
  <c r="Q284" s="1"/>
  <c r="S284" s="1"/>
  <c r="U284" s="1"/>
  <c r="H280"/>
  <c r="I280" s="1"/>
  <c r="K280" s="1"/>
  <c r="M280" s="1"/>
  <c r="O280" s="1"/>
  <c r="Q280" s="1"/>
  <c r="S280" s="1"/>
  <c r="U280" s="1"/>
  <c r="H278"/>
  <c r="I278" s="1"/>
  <c r="K278" s="1"/>
  <c r="M278" s="1"/>
  <c r="O278" s="1"/>
  <c r="Q278" s="1"/>
  <c r="S278" s="1"/>
  <c r="U278" s="1"/>
  <c r="H276"/>
  <c r="I276" s="1"/>
  <c r="K276" s="1"/>
  <c r="M276" s="1"/>
  <c r="O276" s="1"/>
  <c r="Q276" s="1"/>
  <c r="S276" s="1"/>
  <c r="U276" s="1"/>
  <c r="H274"/>
  <c r="I274" s="1"/>
  <c r="K274" s="1"/>
  <c r="M274" s="1"/>
  <c r="O274" s="1"/>
  <c r="Q274" s="1"/>
  <c r="S274" s="1"/>
  <c r="U274" s="1"/>
  <c r="H272"/>
  <c r="I272" s="1"/>
  <c r="K272" s="1"/>
  <c r="M272" s="1"/>
  <c r="O272" s="1"/>
  <c r="Q272" s="1"/>
  <c r="S272" s="1"/>
  <c r="U272" s="1"/>
  <c r="H268"/>
  <c r="I268" s="1"/>
  <c r="K268" s="1"/>
  <c r="M268" s="1"/>
  <c r="O268" s="1"/>
  <c r="Q268" s="1"/>
  <c r="S268" s="1"/>
  <c r="U268" s="1"/>
  <c r="H266"/>
  <c r="H264"/>
  <c r="I264" s="1"/>
  <c r="K264" s="1"/>
  <c r="M264" s="1"/>
  <c r="O264" s="1"/>
  <c r="Q264" s="1"/>
  <c r="S264" s="1"/>
  <c r="U264" s="1"/>
  <c r="H262"/>
  <c r="H260"/>
  <c r="I260" s="1"/>
  <c r="K260" s="1"/>
  <c r="M260" s="1"/>
  <c r="O260" s="1"/>
  <c r="Q260" s="1"/>
  <c r="S260" s="1"/>
  <c r="U260" s="1"/>
  <c r="H255"/>
  <c r="I255" s="1"/>
  <c r="K255" s="1"/>
  <c r="M255" s="1"/>
  <c r="O255" s="1"/>
  <c r="Q255" s="1"/>
  <c r="S255" s="1"/>
  <c r="U255" s="1"/>
  <c r="I254"/>
  <c r="K254" s="1"/>
  <c r="M254" s="1"/>
  <c r="O254" s="1"/>
  <c r="Q254" s="1"/>
  <c r="S254" s="1"/>
  <c r="U254" s="1"/>
  <c r="H251"/>
  <c r="I251" s="1"/>
  <c r="K251" s="1"/>
  <c r="M251" s="1"/>
  <c r="O251" s="1"/>
  <c r="Q251" s="1"/>
  <c r="S251" s="1"/>
  <c r="U251" s="1"/>
  <c r="H249"/>
  <c r="I249" s="1"/>
  <c r="K249" s="1"/>
  <c r="M249" s="1"/>
  <c r="O249" s="1"/>
  <c r="Q249" s="1"/>
  <c r="S249" s="1"/>
  <c r="U249" s="1"/>
  <c r="H247"/>
  <c r="I247" s="1"/>
  <c r="K247" s="1"/>
  <c r="M247" s="1"/>
  <c r="O247" s="1"/>
  <c r="Q247" s="1"/>
  <c r="S247" s="1"/>
  <c r="U247" s="1"/>
  <c r="H245"/>
  <c r="I245" s="1"/>
  <c r="K245" s="1"/>
  <c r="M245" s="1"/>
  <c r="O245" s="1"/>
  <c r="Q245" s="1"/>
  <c r="S245" s="1"/>
  <c r="U245" s="1"/>
  <c r="H243"/>
  <c r="I243" s="1"/>
  <c r="K243" s="1"/>
  <c r="M243" s="1"/>
  <c r="O243" s="1"/>
  <c r="Q243" s="1"/>
  <c r="S243" s="1"/>
  <c r="U243" s="1"/>
  <c r="H239"/>
  <c r="H235"/>
  <c r="I235" s="1"/>
  <c r="K235" s="1"/>
  <c r="M235" s="1"/>
  <c r="O235" s="1"/>
  <c r="Q235" s="1"/>
  <c r="S235" s="1"/>
  <c r="U235" s="1"/>
  <c r="H233"/>
  <c r="I233" s="1"/>
  <c r="K233" s="1"/>
  <c r="M233" s="1"/>
  <c r="O233" s="1"/>
  <c r="Q233" s="1"/>
  <c r="S233" s="1"/>
  <c r="U233" s="1"/>
  <c r="H231"/>
  <c r="I231" s="1"/>
  <c r="K231" s="1"/>
  <c r="M231" s="1"/>
  <c r="O231" s="1"/>
  <c r="Q231" s="1"/>
  <c r="S231" s="1"/>
  <c r="U231" s="1"/>
  <c r="H227"/>
  <c r="I227" s="1"/>
  <c r="K227" s="1"/>
  <c r="M227" s="1"/>
  <c r="O227" s="1"/>
  <c r="Q227" s="1"/>
  <c r="S227" s="1"/>
  <c r="U227" s="1"/>
  <c r="H225"/>
  <c r="H221"/>
  <c r="I221" s="1"/>
  <c r="K221" s="1"/>
  <c r="M221" s="1"/>
  <c r="O221" s="1"/>
  <c r="Q221" s="1"/>
  <c r="S221" s="1"/>
  <c r="U221" s="1"/>
  <c r="H217"/>
  <c r="I217" s="1"/>
  <c r="K217" s="1"/>
  <c r="M217" s="1"/>
  <c r="O217" s="1"/>
  <c r="Q217" s="1"/>
  <c r="S217" s="1"/>
  <c r="U217" s="1"/>
  <c r="H215"/>
  <c r="I215" s="1"/>
  <c r="K215" s="1"/>
  <c r="M215" s="1"/>
  <c r="O215" s="1"/>
  <c r="Q215" s="1"/>
  <c r="S215" s="1"/>
  <c r="U215" s="1"/>
  <c r="H213"/>
  <c r="I213" s="1"/>
  <c r="K213" s="1"/>
  <c r="M213" s="1"/>
  <c r="O213" s="1"/>
  <c r="Q213" s="1"/>
  <c r="S213" s="1"/>
  <c r="U213" s="1"/>
  <c r="H211"/>
  <c r="I211" s="1"/>
  <c r="K211" s="1"/>
  <c r="M211" s="1"/>
  <c r="O211" s="1"/>
  <c r="Q211" s="1"/>
  <c r="S211" s="1"/>
  <c r="U211" s="1"/>
  <c r="H209"/>
  <c r="I209" s="1"/>
  <c r="K209" s="1"/>
  <c r="M209" s="1"/>
  <c r="O209" s="1"/>
  <c r="Q209" s="1"/>
  <c r="S209" s="1"/>
  <c r="U209" s="1"/>
  <c r="H207"/>
  <c r="I207" s="1"/>
  <c r="K207" s="1"/>
  <c r="M207" s="1"/>
  <c r="O207" s="1"/>
  <c r="Q207" s="1"/>
  <c r="S207" s="1"/>
  <c r="U207" s="1"/>
  <c r="H205"/>
  <c r="I205" s="1"/>
  <c r="K205" s="1"/>
  <c r="M205" s="1"/>
  <c r="O205" s="1"/>
  <c r="Q205" s="1"/>
  <c r="S205" s="1"/>
  <c r="U205" s="1"/>
  <c r="H202"/>
  <c r="I202" s="1"/>
  <c r="K202" s="1"/>
  <c r="M202" s="1"/>
  <c r="O202" s="1"/>
  <c r="Q202" s="1"/>
  <c r="S202" s="1"/>
  <c r="U202" s="1"/>
  <c r="H200"/>
  <c r="I200" s="1"/>
  <c r="K200" s="1"/>
  <c r="M200" s="1"/>
  <c r="O200" s="1"/>
  <c r="Q200" s="1"/>
  <c r="S200" s="1"/>
  <c r="U200" s="1"/>
  <c r="H197"/>
  <c r="I197" s="1"/>
  <c r="K197" s="1"/>
  <c r="M197" s="1"/>
  <c r="O197" s="1"/>
  <c r="Q197" s="1"/>
  <c r="S197" s="1"/>
  <c r="U197" s="1"/>
  <c r="H191"/>
  <c r="I191" s="1"/>
  <c r="K191" s="1"/>
  <c r="M191" s="1"/>
  <c r="O191" s="1"/>
  <c r="Q191" s="1"/>
  <c r="S191" s="1"/>
  <c r="U191" s="1"/>
  <c r="H189"/>
  <c r="I189" s="1"/>
  <c r="K189" s="1"/>
  <c r="M189" s="1"/>
  <c r="O189" s="1"/>
  <c r="Q189" s="1"/>
  <c r="S189" s="1"/>
  <c r="U189" s="1"/>
  <c r="H180"/>
  <c r="I180" s="1"/>
  <c r="K180" s="1"/>
  <c r="M180" s="1"/>
  <c r="O180" s="1"/>
  <c r="Q180" s="1"/>
  <c r="S180" s="1"/>
  <c r="U180" s="1"/>
  <c r="H178"/>
  <c r="I178" s="1"/>
  <c r="K178" s="1"/>
  <c r="M178" s="1"/>
  <c r="O178" s="1"/>
  <c r="Q178" s="1"/>
  <c r="S178" s="1"/>
  <c r="U178" s="1"/>
  <c r="H176"/>
  <c r="I176" s="1"/>
  <c r="K176" s="1"/>
  <c r="M176" s="1"/>
  <c r="O176" s="1"/>
  <c r="Q176" s="1"/>
  <c r="S176" s="1"/>
  <c r="U176" s="1"/>
  <c r="H172"/>
  <c r="I172" s="1"/>
  <c r="K172" s="1"/>
  <c r="M172" s="1"/>
  <c r="O172" s="1"/>
  <c r="Q172" s="1"/>
  <c r="S172" s="1"/>
  <c r="U172" s="1"/>
  <c r="H156"/>
  <c r="I156" s="1"/>
  <c r="K156" s="1"/>
  <c r="M156" s="1"/>
  <c r="O156" s="1"/>
  <c r="Q156" s="1"/>
  <c r="S156" s="1"/>
  <c r="U156" s="1"/>
  <c r="H154"/>
  <c r="I154" s="1"/>
  <c r="K154" s="1"/>
  <c r="M154" s="1"/>
  <c r="O154" s="1"/>
  <c r="Q154" s="1"/>
  <c r="S154" s="1"/>
  <c r="U154" s="1"/>
  <c r="H150"/>
  <c r="I150" s="1"/>
  <c r="K150" s="1"/>
  <c r="M150" s="1"/>
  <c r="O150" s="1"/>
  <c r="Q150" s="1"/>
  <c r="S150" s="1"/>
  <c r="U150" s="1"/>
  <c r="H148"/>
  <c r="I148" s="1"/>
  <c r="K148" s="1"/>
  <c r="M148" s="1"/>
  <c r="O148" s="1"/>
  <c r="Q148" s="1"/>
  <c r="S148" s="1"/>
  <c r="U148" s="1"/>
  <c r="H144"/>
  <c r="I144" s="1"/>
  <c r="K144" s="1"/>
  <c r="M144" s="1"/>
  <c r="O144" s="1"/>
  <c r="Q144" s="1"/>
  <c r="S144" s="1"/>
  <c r="U144" s="1"/>
  <c r="H142"/>
  <c r="I142" s="1"/>
  <c r="K142" s="1"/>
  <c r="M142" s="1"/>
  <c r="O142" s="1"/>
  <c r="Q142" s="1"/>
  <c r="S142" s="1"/>
  <c r="U142" s="1"/>
  <c r="H140"/>
  <c r="I140" s="1"/>
  <c r="K140" s="1"/>
  <c r="M140" s="1"/>
  <c r="O140" s="1"/>
  <c r="Q140" s="1"/>
  <c r="S140" s="1"/>
  <c r="U140" s="1"/>
  <c r="H138"/>
  <c r="H130"/>
  <c r="I130" s="1"/>
  <c r="K130" s="1"/>
  <c r="M130" s="1"/>
  <c r="O130" s="1"/>
  <c r="Q130" s="1"/>
  <c r="S130" s="1"/>
  <c r="U130" s="1"/>
  <c r="H128"/>
  <c r="I128" s="1"/>
  <c r="K128" s="1"/>
  <c r="M128" s="1"/>
  <c r="O128" s="1"/>
  <c r="Q128" s="1"/>
  <c r="S128" s="1"/>
  <c r="U128" s="1"/>
  <c r="H126"/>
  <c r="I126" s="1"/>
  <c r="K126" s="1"/>
  <c r="M126" s="1"/>
  <c r="O126" s="1"/>
  <c r="Q126" s="1"/>
  <c r="S126" s="1"/>
  <c r="U126" s="1"/>
  <c r="H124"/>
  <c r="I124" s="1"/>
  <c r="K124" s="1"/>
  <c r="M124" s="1"/>
  <c r="O124" s="1"/>
  <c r="Q124" s="1"/>
  <c r="S124" s="1"/>
  <c r="U124" s="1"/>
  <c r="H122"/>
  <c r="I122" s="1"/>
  <c r="K122" s="1"/>
  <c r="M122" s="1"/>
  <c r="O122" s="1"/>
  <c r="Q122" s="1"/>
  <c r="S122" s="1"/>
  <c r="U122" s="1"/>
  <c r="H120"/>
  <c r="I120" s="1"/>
  <c r="K120" s="1"/>
  <c r="M120" s="1"/>
  <c r="O120" s="1"/>
  <c r="Q120" s="1"/>
  <c r="S120" s="1"/>
  <c r="U120" s="1"/>
  <c r="H118"/>
  <c r="I118" s="1"/>
  <c r="K118" s="1"/>
  <c r="M118" s="1"/>
  <c r="O118" s="1"/>
  <c r="Q118" s="1"/>
  <c r="S118" s="1"/>
  <c r="U118" s="1"/>
  <c r="H116"/>
  <c r="I116" s="1"/>
  <c r="K116" s="1"/>
  <c r="M116" s="1"/>
  <c r="O116" s="1"/>
  <c r="Q116" s="1"/>
  <c r="S116" s="1"/>
  <c r="U116" s="1"/>
  <c r="H114"/>
  <c r="I114" s="1"/>
  <c r="K114" s="1"/>
  <c r="M114" s="1"/>
  <c r="O114" s="1"/>
  <c r="Q114" s="1"/>
  <c r="S114" s="1"/>
  <c r="U114" s="1"/>
  <c r="H112"/>
  <c r="I112" s="1"/>
  <c r="K112" s="1"/>
  <c r="M112" s="1"/>
  <c r="O112" s="1"/>
  <c r="Q112" s="1"/>
  <c r="S112" s="1"/>
  <c r="U112" s="1"/>
  <c r="H110"/>
  <c r="I110" s="1"/>
  <c r="K110" s="1"/>
  <c r="M110" s="1"/>
  <c r="O110" s="1"/>
  <c r="Q110" s="1"/>
  <c r="S110" s="1"/>
  <c r="U110" s="1"/>
  <c r="H104"/>
  <c r="I104" s="1"/>
  <c r="K104" s="1"/>
  <c r="M104" s="1"/>
  <c r="O104" s="1"/>
  <c r="Q104" s="1"/>
  <c r="S104" s="1"/>
  <c r="U104" s="1"/>
  <c r="H102"/>
  <c r="I102" s="1"/>
  <c r="K102" s="1"/>
  <c r="M102" s="1"/>
  <c r="O102" s="1"/>
  <c r="Q102" s="1"/>
  <c r="S102" s="1"/>
  <c r="U102" s="1"/>
  <c r="H100"/>
  <c r="I100" s="1"/>
  <c r="K100" s="1"/>
  <c r="M100" s="1"/>
  <c r="O100" s="1"/>
  <c r="Q100" s="1"/>
  <c r="S100" s="1"/>
  <c r="U100" s="1"/>
  <c r="H98"/>
  <c r="I98" s="1"/>
  <c r="K98" s="1"/>
  <c r="M98" s="1"/>
  <c r="O98" s="1"/>
  <c r="Q98" s="1"/>
  <c r="S98" s="1"/>
  <c r="U98" s="1"/>
  <c r="I96"/>
  <c r="K96" s="1"/>
  <c r="M96" s="1"/>
  <c r="O96" s="1"/>
  <c r="Q96" s="1"/>
  <c r="S96" s="1"/>
  <c r="U96" s="1"/>
  <c r="H94"/>
  <c r="I94" s="1"/>
  <c r="K94" s="1"/>
  <c r="M94" s="1"/>
  <c r="O94" s="1"/>
  <c r="Q94" s="1"/>
  <c r="S94" s="1"/>
  <c r="U94" s="1"/>
  <c r="H90"/>
  <c r="I90" s="1"/>
  <c r="K90" s="1"/>
  <c r="M90" s="1"/>
  <c r="O90" s="1"/>
  <c r="Q90" s="1"/>
  <c r="S90" s="1"/>
  <c r="U90" s="1"/>
  <c r="H88"/>
  <c r="I88" s="1"/>
  <c r="K88" s="1"/>
  <c r="M88" s="1"/>
  <c r="H86"/>
  <c r="I86" s="1"/>
  <c r="K86" s="1"/>
  <c r="M86" s="1"/>
  <c r="O86" s="1"/>
  <c r="Q86" s="1"/>
  <c r="S86" s="1"/>
  <c r="U86" s="1"/>
  <c r="H84"/>
  <c r="I84" s="1"/>
  <c r="K84" s="1"/>
  <c r="M84" s="1"/>
  <c r="O84" s="1"/>
  <c r="Q84" s="1"/>
  <c r="S84" s="1"/>
  <c r="U84" s="1"/>
  <c r="H82"/>
  <c r="I82" s="1"/>
  <c r="K82" s="1"/>
  <c r="M82" s="1"/>
  <c r="O82" s="1"/>
  <c r="Q82" s="1"/>
  <c r="S82" s="1"/>
  <c r="U82" s="1"/>
  <c r="H79"/>
  <c r="I79" s="1"/>
  <c r="K79" s="1"/>
  <c r="M79" s="1"/>
  <c r="O79" s="1"/>
  <c r="Q79" s="1"/>
  <c r="S79" s="1"/>
  <c r="U79" s="1"/>
  <c r="H77"/>
  <c r="I77" s="1"/>
  <c r="K77" s="1"/>
  <c r="M77" s="1"/>
  <c r="O77" s="1"/>
  <c r="Q77" s="1"/>
  <c r="S77" s="1"/>
  <c r="U77" s="1"/>
  <c r="H75"/>
  <c r="I75" s="1"/>
  <c r="K75" s="1"/>
  <c r="M75" s="1"/>
  <c r="O75" s="1"/>
  <c r="Q75" s="1"/>
  <c r="S75" s="1"/>
  <c r="U75" s="1"/>
  <c r="H73"/>
  <c r="I73" s="1"/>
  <c r="K73" s="1"/>
  <c r="M73" s="1"/>
  <c r="O73" s="1"/>
  <c r="Q73" s="1"/>
  <c r="S73" s="1"/>
  <c r="U73" s="1"/>
  <c r="H71"/>
  <c r="I71" s="1"/>
  <c r="K71" s="1"/>
  <c r="M71" s="1"/>
  <c r="O71" s="1"/>
  <c r="Q71" s="1"/>
  <c r="S71" s="1"/>
  <c r="U71" s="1"/>
  <c r="H67"/>
  <c r="I67" s="1"/>
  <c r="K67" s="1"/>
  <c r="M67" s="1"/>
  <c r="O67" s="1"/>
  <c r="Q67" s="1"/>
  <c r="S67" s="1"/>
  <c r="U67" s="1"/>
  <c r="H65"/>
  <c r="I65" s="1"/>
  <c r="K65" s="1"/>
  <c r="M65" s="1"/>
  <c r="O65" s="1"/>
  <c r="Q65" s="1"/>
  <c r="S65" s="1"/>
  <c r="U65" s="1"/>
  <c r="H63"/>
  <c r="I63" s="1"/>
  <c r="K63" s="1"/>
  <c r="M63" s="1"/>
  <c r="O63" s="1"/>
  <c r="Q63" s="1"/>
  <c r="S63" s="1"/>
  <c r="U63" s="1"/>
  <c r="H61"/>
  <c r="I61" s="1"/>
  <c r="K61" s="1"/>
  <c r="M61" s="1"/>
  <c r="O61" s="1"/>
  <c r="Q61" s="1"/>
  <c r="S61" s="1"/>
  <c r="U61" s="1"/>
  <c r="H59"/>
  <c r="I59" s="1"/>
  <c r="K59" s="1"/>
  <c r="M59" s="1"/>
  <c r="O59" s="1"/>
  <c r="Q59" s="1"/>
  <c r="S59" s="1"/>
  <c r="U59" s="1"/>
  <c r="H55"/>
  <c r="I55" s="1"/>
  <c r="K55" s="1"/>
  <c r="M55" s="1"/>
  <c r="O55" s="1"/>
  <c r="Q55" s="1"/>
  <c r="S55" s="1"/>
  <c r="U55" s="1"/>
  <c r="H51"/>
  <c r="I51" s="1"/>
  <c r="K51" s="1"/>
  <c r="M51" s="1"/>
  <c r="O51" s="1"/>
  <c r="Q51" s="1"/>
  <c r="S51" s="1"/>
  <c r="U51" s="1"/>
  <c r="H49"/>
  <c r="I49" s="1"/>
  <c r="K49" s="1"/>
  <c r="M49" s="1"/>
  <c r="O49" s="1"/>
  <c r="Q49" s="1"/>
  <c r="S49" s="1"/>
  <c r="U49" s="1"/>
  <c r="H46"/>
  <c r="I46" s="1"/>
  <c r="K46" s="1"/>
  <c r="M46" s="1"/>
  <c r="O46" s="1"/>
  <c r="Q46" s="1"/>
  <c r="S46" s="1"/>
  <c r="U46" s="1"/>
  <c r="H44"/>
  <c r="I44" s="1"/>
  <c r="K44" s="1"/>
  <c r="M44" s="1"/>
  <c r="O44" s="1"/>
  <c r="Q44" s="1"/>
  <c r="S44" s="1"/>
  <c r="U44" s="1"/>
  <c r="H42"/>
  <c r="I42" s="1"/>
  <c r="K42" s="1"/>
  <c r="M42" s="1"/>
  <c r="O42" s="1"/>
  <c r="Q42" s="1"/>
  <c r="S42" s="1"/>
  <c r="U42" s="1"/>
  <c r="H40"/>
  <c r="I40" s="1"/>
  <c r="K40" s="1"/>
  <c r="M40" s="1"/>
  <c r="O40" s="1"/>
  <c r="Q40" s="1"/>
  <c r="S40" s="1"/>
  <c r="U40" s="1"/>
  <c r="H38"/>
  <c r="I38" s="1"/>
  <c r="K38" s="1"/>
  <c r="M38" s="1"/>
  <c r="O38" s="1"/>
  <c r="Q38" s="1"/>
  <c r="S38" s="1"/>
  <c r="U38" s="1"/>
  <c r="H36"/>
  <c r="I36" s="1"/>
  <c r="K36" s="1"/>
  <c r="M36" s="1"/>
  <c r="O36" s="1"/>
  <c r="Q36" s="1"/>
  <c r="S36" s="1"/>
  <c r="U36" s="1"/>
  <c r="H34"/>
  <c r="I34" s="1"/>
  <c r="K34" s="1"/>
  <c r="M34" s="1"/>
  <c r="O34" s="1"/>
  <c r="Q34" s="1"/>
  <c r="S34" s="1"/>
  <c r="U34" s="1"/>
  <c r="H32"/>
  <c r="I32" s="1"/>
  <c r="K32" s="1"/>
  <c r="M32" s="1"/>
  <c r="O32" s="1"/>
  <c r="Q32" s="1"/>
  <c r="S32" s="1"/>
  <c r="U32" s="1"/>
  <c r="H29"/>
  <c r="H24"/>
  <c r="I24" s="1"/>
  <c r="K24" s="1"/>
  <c r="M24" s="1"/>
  <c r="O24" s="1"/>
  <c r="Q24" s="1"/>
  <c r="S24" s="1"/>
  <c r="U24" s="1"/>
  <c r="H20"/>
  <c r="I20" s="1"/>
  <c r="K20" s="1"/>
  <c r="M20" s="1"/>
  <c r="O20" s="1"/>
  <c r="Q20" s="1"/>
  <c r="S20" s="1"/>
  <c r="U20" s="1"/>
  <c r="N257" l="1"/>
  <c r="Q270"/>
  <c r="S270" s="1"/>
  <c r="U270" s="1"/>
  <c r="P258"/>
  <c r="P257" s="1"/>
  <c r="P496"/>
  <c r="P17"/>
  <c r="P399"/>
  <c r="P237"/>
  <c r="I262"/>
  <c r="K262" s="1"/>
  <c r="M262" s="1"/>
  <c r="O262" s="1"/>
  <c r="Q262" s="1"/>
  <c r="S262" s="1"/>
  <c r="U262" s="1"/>
  <c r="O88"/>
  <c r="Q88" s="1"/>
  <c r="S88" s="1"/>
  <c r="U88" s="1"/>
  <c r="L257"/>
  <c r="L237"/>
  <c r="L399"/>
  <c r="L17"/>
  <c r="L503"/>
  <c r="L496"/>
  <c r="J18"/>
  <c r="J17" s="1"/>
  <c r="I159"/>
  <c r="K159" s="1"/>
  <c r="M159" s="1"/>
  <c r="O159" s="1"/>
  <c r="Q159" s="1"/>
  <c r="S159" s="1"/>
  <c r="U159" s="1"/>
  <c r="J504"/>
  <c r="J382"/>
  <c r="K292"/>
  <c r="M292" s="1"/>
  <c r="O292" s="1"/>
  <c r="Q292" s="1"/>
  <c r="S292" s="1"/>
  <c r="U292" s="1"/>
  <c r="I138"/>
  <c r="K138" s="1"/>
  <c r="M138" s="1"/>
  <c r="O138" s="1"/>
  <c r="Q138" s="1"/>
  <c r="S138" s="1"/>
  <c r="U138" s="1"/>
  <c r="H18"/>
  <c r="I18" s="1"/>
  <c r="H224"/>
  <c r="H223" s="1"/>
  <c r="I223" s="1"/>
  <c r="K223" s="1"/>
  <c r="M223" s="1"/>
  <c r="O223" s="1"/>
  <c r="Q223" s="1"/>
  <c r="S223" s="1"/>
  <c r="U223" s="1"/>
  <c r="I271"/>
  <c r="K271" s="1"/>
  <c r="M271" s="1"/>
  <c r="O271" s="1"/>
  <c r="Q271" s="1"/>
  <c r="S271" s="1"/>
  <c r="U271" s="1"/>
  <c r="I169"/>
  <c r="K169" s="1"/>
  <c r="M169" s="1"/>
  <c r="O169" s="1"/>
  <c r="Q169" s="1"/>
  <c r="S169" s="1"/>
  <c r="U169" s="1"/>
  <c r="I167"/>
  <c r="K167" s="1"/>
  <c r="M167" s="1"/>
  <c r="O167" s="1"/>
  <c r="Q167" s="1"/>
  <c r="S167" s="1"/>
  <c r="U167" s="1"/>
  <c r="I163"/>
  <c r="K163" s="1"/>
  <c r="M163" s="1"/>
  <c r="O163" s="1"/>
  <c r="Q163" s="1"/>
  <c r="S163" s="1"/>
  <c r="U163" s="1"/>
  <c r="I161"/>
  <c r="K161" s="1"/>
  <c r="M161" s="1"/>
  <c r="O161" s="1"/>
  <c r="Q161" s="1"/>
  <c r="S161" s="1"/>
  <c r="U161" s="1"/>
  <c r="I152"/>
  <c r="K152" s="1"/>
  <c r="M152" s="1"/>
  <c r="O152" s="1"/>
  <c r="Q152" s="1"/>
  <c r="S152" s="1"/>
  <c r="U152" s="1"/>
  <c r="I413"/>
  <c r="K413" s="1"/>
  <c r="M413" s="1"/>
  <c r="O413" s="1"/>
  <c r="Q413" s="1"/>
  <c r="S413" s="1"/>
  <c r="U413" s="1"/>
  <c r="I334"/>
  <c r="K334" s="1"/>
  <c r="M334" s="1"/>
  <c r="O334" s="1"/>
  <c r="Q334" s="1"/>
  <c r="S334" s="1"/>
  <c r="U334" s="1"/>
  <c r="H19"/>
  <c r="I19" s="1"/>
  <c r="K19" s="1"/>
  <c r="M19" s="1"/>
  <c r="O19" s="1"/>
  <c r="Q19" s="1"/>
  <c r="S19" s="1"/>
  <c r="U19" s="1"/>
  <c r="H253"/>
  <c r="I253" s="1"/>
  <c r="K253" s="1"/>
  <c r="M253" s="1"/>
  <c r="O253" s="1"/>
  <c r="Q253" s="1"/>
  <c r="S253" s="1"/>
  <c r="U253" s="1"/>
  <c r="H318"/>
  <c r="I318" s="1"/>
  <c r="K318" s="1"/>
  <c r="M318" s="1"/>
  <c r="O318" s="1"/>
  <c r="Q318" s="1"/>
  <c r="S318" s="1"/>
  <c r="U318" s="1"/>
  <c r="I491"/>
  <c r="K491" s="1"/>
  <c r="M491" s="1"/>
  <c r="O491" s="1"/>
  <c r="Q491" s="1"/>
  <c r="S491" s="1"/>
  <c r="U491" s="1"/>
  <c r="I456"/>
  <c r="K456" s="1"/>
  <c r="M456" s="1"/>
  <c r="O456" s="1"/>
  <c r="Q456" s="1"/>
  <c r="S456" s="1"/>
  <c r="U456" s="1"/>
  <c r="I29"/>
  <c r="K29" s="1"/>
  <c r="M29" s="1"/>
  <c r="O29" s="1"/>
  <c r="Q29" s="1"/>
  <c r="S29" s="1"/>
  <c r="U29" s="1"/>
  <c r="H259"/>
  <c r="I259" s="1"/>
  <c r="K259" s="1"/>
  <c r="M259" s="1"/>
  <c r="O259" s="1"/>
  <c r="Q259" s="1"/>
  <c r="S259" s="1"/>
  <c r="U259" s="1"/>
  <c r="I479"/>
  <c r="K479" s="1"/>
  <c r="M479" s="1"/>
  <c r="O479" s="1"/>
  <c r="Q479" s="1"/>
  <c r="S479" s="1"/>
  <c r="U479" s="1"/>
  <c r="I266"/>
  <c r="K266" s="1"/>
  <c r="M266" s="1"/>
  <c r="O266" s="1"/>
  <c r="Q266" s="1"/>
  <c r="S266" s="1"/>
  <c r="U266" s="1"/>
  <c r="I143"/>
  <c r="K143" s="1"/>
  <c r="M143" s="1"/>
  <c r="O143" s="1"/>
  <c r="Q143" s="1"/>
  <c r="S143" s="1"/>
  <c r="U143" s="1"/>
  <c r="H497"/>
  <c r="H383"/>
  <c r="H411"/>
  <c r="I411" s="1"/>
  <c r="K411" s="1"/>
  <c r="M411" s="1"/>
  <c r="O411" s="1"/>
  <c r="Q411" s="1"/>
  <c r="S411" s="1"/>
  <c r="U411" s="1"/>
  <c r="I450"/>
  <c r="K450" s="1"/>
  <c r="M450" s="1"/>
  <c r="O450" s="1"/>
  <c r="Q450" s="1"/>
  <c r="S450" s="1"/>
  <c r="U450" s="1"/>
  <c r="I428"/>
  <c r="K428" s="1"/>
  <c r="M428" s="1"/>
  <c r="O428" s="1"/>
  <c r="Q428" s="1"/>
  <c r="S428" s="1"/>
  <c r="U428" s="1"/>
  <c r="I267"/>
  <c r="K267" s="1"/>
  <c r="M267" s="1"/>
  <c r="O267" s="1"/>
  <c r="Q267" s="1"/>
  <c r="S267" s="1"/>
  <c r="U267" s="1"/>
  <c r="I239"/>
  <c r="K239" s="1"/>
  <c r="M239" s="1"/>
  <c r="O239" s="1"/>
  <c r="Q239" s="1"/>
  <c r="S239" s="1"/>
  <c r="U239" s="1"/>
  <c r="I225"/>
  <c r="K225" s="1"/>
  <c r="M225" s="1"/>
  <c r="O225" s="1"/>
  <c r="Q225" s="1"/>
  <c r="S225" s="1"/>
  <c r="U225" s="1"/>
  <c r="P503" l="1"/>
  <c r="P502"/>
  <c r="H258"/>
  <c r="H257" s="1"/>
  <c r="I257" s="1"/>
  <c r="N17"/>
  <c r="N503"/>
  <c r="K18"/>
  <c r="M18" s="1"/>
  <c r="O18" s="1"/>
  <c r="Q18" s="1"/>
  <c r="S18" s="1"/>
  <c r="U18" s="1"/>
  <c r="L502"/>
  <c r="J257"/>
  <c r="J503"/>
  <c r="H238"/>
  <c r="I238" s="1"/>
  <c r="K238" s="1"/>
  <c r="M238" s="1"/>
  <c r="O238" s="1"/>
  <c r="Q238" s="1"/>
  <c r="S238" s="1"/>
  <c r="U238" s="1"/>
  <c r="I224"/>
  <c r="K224" s="1"/>
  <c r="M224" s="1"/>
  <c r="O224" s="1"/>
  <c r="Q224" s="1"/>
  <c r="S224" s="1"/>
  <c r="U224" s="1"/>
  <c r="H400"/>
  <c r="H382"/>
  <c r="I382" s="1"/>
  <c r="K382" s="1"/>
  <c r="M382" s="1"/>
  <c r="O382" s="1"/>
  <c r="Q382" s="1"/>
  <c r="S382" s="1"/>
  <c r="U382" s="1"/>
  <c r="I383"/>
  <c r="K383" s="1"/>
  <c r="M383" s="1"/>
  <c r="O383" s="1"/>
  <c r="Q383" s="1"/>
  <c r="S383" s="1"/>
  <c r="U383" s="1"/>
  <c r="H496"/>
  <c r="I496" s="1"/>
  <c r="K496" s="1"/>
  <c r="M496" s="1"/>
  <c r="O496" s="1"/>
  <c r="Q496" s="1"/>
  <c r="S496" s="1"/>
  <c r="U496" s="1"/>
  <c r="I497"/>
  <c r="K497" s="1"/>
  <c r="M497" s="1"/>
  <c r="O497" s="1"/>
  <c r="Q497" s="1"/>
  <c r="S497" s="1"/>
  <c r="U497" s="1"/>
  <c r="H504"/>
  <c r="I504" s="1"/>
  <c r="K504" s="1"/>
  <c r="M504" s="1"/>
  <c r="O504" s="1"/>
  <c r="Q504" s="1"/>
  <c r="S504" s="1"/>
  <c r="U504" s="1"/>
  <c r="H17"/>
  <c r="N502" l="1"/>
  <c r="I258"/>
  <c r="K258" s="1"/>
  <c r="M258" s="1"/>
  <c r="O258" s="1"/>
  <c r="Q258" s="1"/>
  <c r="S258" s="1"/>
  <c r="U258" s="1"/>
  <c r="H237"/>
  <c r="I237" s="1"/>
  <c r="K237" s="1"/>
  <c r="M237" s="1"/>
  <c r="O237" s="1"/>
  <c r="Q237" s="1"/>
  <c r="S237" s="1"/>
  <c r="U237" s="1"/>
  <c r="K257"/>
  <c r="M257" s="1"/>
  <c r="O257" s="1"/>
  <c r="Q257" s="1"/>
  <c r="S257" s="1"/>
  <c r="U257" s="1"/>
  <c r="J502"/>
  <c r="I17"/>
  <c r="K17" s="1"/>
  <c r="M17" s="1"/>
  <c r="O17" s="1"/>
  <c r="Q17" s="1"/>
  <c r="S17" s="1"/>
  <c r="U17" s="1"/>
  <c r="H399"/>
  <c r="I399" s="1"/>
  <c r="K399" s="1"/>
  <c r="M399" s="1"/>
  <c r="O399" s="1"/>
  <c r="Q399" s="1"/>
  <c r="S399" s="1"/>
  <c r="U399" s="1"/>
  <c r="I400"/>
  <c r="K400" s="1"/>
  <c r="M400" s="1"/>
  <c r="O400" s="1"/>
  <c r="Q400" s="1"/>
  <c r="S400" s="1"/>
  <c r="U400" s="1"/>
  <c r="H503"/>
  <c r="I503" s="1"/>
  <c r="K503" s="1"/>
  <c r="M503" s="1"/>
  <c r="O503" s="1"/>
  <c r="Q503" s="1"/>
  <c r="S503" s="1"/>
  <c r="U503" s="1"/>
  <c r="H502" l="1"/>
  <c r="I502" s="1"/>
  <c r="K502" s="1"/>
  <c r="M502" s="1"/>
  <c r="O502" s="1"/>
  <c r="Q502" s="1"/>
  <c r="S502" s="1"/>
  <c r="U502" s="1"/>
</calcChain>
</file>

<file path=xl/sharedStrings.xml><?xml version="1.0" encoding="utf-8"?>
<sst xmlns="http://schemas.openxmlformats.org/spreadsheetml/2006/main" count="2281" uniqueCount="426">
  <si>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</si>
  <si>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</si>
  <si>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</si>
  <si>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</si>
  <si>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</si>
  <si>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</si>
  <si>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</si>
  <si>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</si>
  <si>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</si>
  <si>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</si>
  <si>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</si>
  <si>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</si>
  <si>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</si>
  <si>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</si>
  <si>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</si>
  <si>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</si>
  <si>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</si>
  <si>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</si>
  <si>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</si>
  <si>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</si>
  <si>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</si>
  <si>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</si>
  <si>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</si>
  <si>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</si>
  <si>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</si>
  <si>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</si>
  <si>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</si>
  <si>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</si>
  <si>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</si>
  <si>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</si>
  <si>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</si>
  <si>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</si>
  <si>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</si>
  <si>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</si>
  <si>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</si>
  <si>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</si>
  <si>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</si>
  <si>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</si>
  <si>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</si>
  <si>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</si>
  <si>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</si>
  <si>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</si>
  <si>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</si>
  <si>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</si>
  <si>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</si>
  <si>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</si>
  <si>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</si>
  <si>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</si>
  <si>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</si>
  <si>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</si>
  <si>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</si>
  <si>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</si>
  <si>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</si>
  <si>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</si>
  <si>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</si>
  <si>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</si>
  <si>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</si>
  <si>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</si>
  <si>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</si>
  <si>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</si>
  <si>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</si>
  <si>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</si>
  <si>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</si>
  <si>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</si>
  <si>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</si>
  <si>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</si>
  <si>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</si>
  <si>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</si>
  <si>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</si>
  <si>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</si>
  <si>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</si>
  <si>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</si>
  <si>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</si>
  <si>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</si>
  <si>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</si>
  <si>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</si>
  <si>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</si>
  <si>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</si>
  <si>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</si>
  <si>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</si>
  <si>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</si>
  <si>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</si>
  <si>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</si>
  <si>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</si>
  <si>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</si>
  <si>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</si>
  <si>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</si>
  <si>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</si>
  <si>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</si>
  <si>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</si>
  <si>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</si>
  <si>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</si>
  <si>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</si>
  <si>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</si>
  <si>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</si>
  <si>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</si>
  <si>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</si>
  <si>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</si>
  <si>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</si>
  <si>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</si>
  <si>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</si>
  <si>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</si>
  <si>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</si>
  <si>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</si>
  <si>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</si>
  <si>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</si>
  <si>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</si>
  <si>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</si>
  <si>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</si>
  <si>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</si>
  <si>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</si>
  <si>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</si>
  <si>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</si>
  <si>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</si>
  <si>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</si>
  <si>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</si>
  <si>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</si>
  <si>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</si>
  <si>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</si>
  <si>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</si>
  <si>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</si>
  <si>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</si>
  <si>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</si>
  <si>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</si>
  <si>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</si>
  <si>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</si>
  <si>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</si>
  <si>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</si>
  <si>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</si>
  <si>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</si>
  <si>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</si>
  <si>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</si>
  <si>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</si>
  <si>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</si>
  <si>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</si>
  <si>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</si>
  <si>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</si>
  <si>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</si>
  <si>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</si>
  <si>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</si>
  <si>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</si>
  <si>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</si>
  <si>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</si>
  <si>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</si>
  <si>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</si>
  <si>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</si>
  <si>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</si>
  <si>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</si>
  <si>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</si>
  <si>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</si>
  <si>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</si>
  <si>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</si>
  <si>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</si>
  <si>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</si>
  <si>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</si>
  <si>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</si>
  <si>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</si>
  <si>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</si>
  <si>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</si>
  <si>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</si>
  <si>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</si>
  <si>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</si>
  <si>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</si>
  <si>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</si>
  <si>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</si>
  <si>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</si>
  <si>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</si>
  <si>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</si>
  <si>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</si>
  <si>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</si>
  <si>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</si>
  <si>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</si>
  <si>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</si>
  <si>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</si>
  <si>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</si>
  <si>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</si>
  <si>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</si>
  <si>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</si>
  <si>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</si>
  <si>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</si>
  <si>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</si>
  <si>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</si>
  <si>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</si>
  <si>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</si>
  <si>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</si>
  <si>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</si>
  <si>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</si>
  <si>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</si>
  <si>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</si>
  <si>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</si>
  <si>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</si>
  <si>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</si>
  <si>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</si>
  <si>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</si>
  <si>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</si>
  <si>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</si>
  <si>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</si>
  <si>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</si>
  <si>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</si>
  <si>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</si>
  <si>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</si>
  <si>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</si>
  <si>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</si>
  <si>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</si>
  <si>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</si>
  <si>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</si>
  <si>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</si>
  <si>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</si>
  <si>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</si>
  <si>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</si>
  <si>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</si>
  <si>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</si>
  <si>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</si>
  <si>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</si>
  <si>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</si>
  <si>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</si>
  <si>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</si>
  <si>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</si>
  <si>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</si>
  <si>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</si>
  <si>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</si>
  <si>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</si>
  <si>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</si>
  <si>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</si>
  <si>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</si>
  <si>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</si>
  <si>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</si>
  <si>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</si>
  <si>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</si>
  <si>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</si>
  <si>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</si>
  <si>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</si>
  <si>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</si>
  <si>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</si>
  <si>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</si>
  <si>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</si>
  <si>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</si>
  <si>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</si>
  <si>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</si>
  <si>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</si>
  <si>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</si>
  <si>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</si>
  <si>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</si>
  <si>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</si>
  <si>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</si>
  <si>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</si>
  <si>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</si>
  <si>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</si>
  <si>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</si>
  <si>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</si>
  <si>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</si>
  <si>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</si>
  <si>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</si>
  <si>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</si>
  <si>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</si>
  <si>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</si>
  <si>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</si>
  <si>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</si>
  <si>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</si>
  <si>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</si>
  <si>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</si>
  <si>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</si>
  <si>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</si>
  <si>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</si>
  <si>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</si>
  <si>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</si>
  <si>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</si>
  <si>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</si>
  <si>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</si>
  <si>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</si>
  <si>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</si>
  <si>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</si>
  <si>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</si>
  <si>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</si>
  <si>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</si>
  <si>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</si>
  <si>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</si>
  <si>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</si>
  <si>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</si>
  <si>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</si>
  <si>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</si>
  <si>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</si>
  <si>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</si>
  <si>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</si>
  <si>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</si>
  <si>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</si>
  <si>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</si>
  <si>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</si>
  <si>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</si>
  <si>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</si>
  <si>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</si>
  <si>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</si>
  <si>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</si>
  <si>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</si>
  <si>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</si>
  <si>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</si>
  <si>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</si>
  <si>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</si>
  <si>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</si>
  <si>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</si>
  <si>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</si>
  <si>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</si>
  <si>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</si>
  <si>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</si>
  <si>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</si>
  <si>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</si>
  <si>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</si>
  <si>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</si>
  <si>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</si>
  <si>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</si>
  <si>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</si>
  <si>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</si>
  <si>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</si>
  <si>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</si>
  <si>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</si>
  <si>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</si>
  <si>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</si>
  <si>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</si>
  <si>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</si>
  <si>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</si>
  <si>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</si>
  <si>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</si>
  <si>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</si>
  <si>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</si>
  <si>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</si>
  <si>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</si>
  <si>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</si>
  <si>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</si>
  <si>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</si>
  <si>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</si>
  <si>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</si>
  <si>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</si>
  <si>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</si>
  <si>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</si>
  <si>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</si>
  <si>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</si>
  <si>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</si>
  <si>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</si>
  <si>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</si>
  <si>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</si>
  <si>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</si>
  <si>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</si>
  <si>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</si>
  <si>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</si>
  <si>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</si>
  <si>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</si>
  <si>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</si>
  <si>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</si>
  <si>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</si>
  <si>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</si>
  <si>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</si>
  <si>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</si>
  <si>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</si>
  <si>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</si>
  <si>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</si>
  <si>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</si>
  <si>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</si>
  <si>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</si>
  <si>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</si>
  <si>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</si>
  <si>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</si>
  <si>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</si>
  <si>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</si>
  <si>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</si>
  <si>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</si>
  <si>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</si>
  <si>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</si>
  <si>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</si>
  <si>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</si>
  <si>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</si>
  <si>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</si>
  <si>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</si>
  <si>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</si>
  <si>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</si>
  <si>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</si>
  <si>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</si>
  <si>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</si>
  <si>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</si>
  <si>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</si>
  <si>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</si>
  <si>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</si>
  <si>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</si>
  <si>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</si>
  <si>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</si>
  <si>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</si>
  <si>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</si>
  <si>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</si>
  <si>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</si>
  <si>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</si>
  <si>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</si>
  <si>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</si>
  <si>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</si>
  <si>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</si>
  <si>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</si>
  <si>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Разработка (корректировка) проектной документации на капитальный ремонт объектов общего образования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</si>
  <si>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</si>
  <si>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</si>
  <si>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</si>
  <si>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</si>
  <si>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</si>
  <si>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</si>
  <si>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</si>
  <si>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</si>
  <si>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</si>
  <si>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S8900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</si>
  <si>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</si>
  <si>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</si>
  <si>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 xml:space="preserve"> Приложение № 4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</si>
  <si>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</si>
  <si>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</si>
  <si>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</si>
  <si>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</si>
  <si>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</si>
  <si>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Изменения на 28.10.2022</t>
  </si>
  <si>
    <t>Выплата материального вознаграждения лицам, награжденным Почетной грамотой городской Думы городского округа Тейково Ивановской области</t>
  </si>
  <si>
    <t>Выплата денежного поощрения лицам, удостоенным Почетного звания городского округа Тейково Ивановской области "Профессионал"</t>
  </si>
  <si>
    <t>41 9 00 90410</t>
  </si>
  <si>
    <t>41 9 00 90420</t>
  </si>
  <si>
    <t>Актуализация (корректировка) схемы водоснабжения и водоотведения городского округа Тейково Ивановской области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</si>
  <si>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</t>
  </si>
  <si>
    <t>41 9 00 90430</t>
  </si>
  <si>
    <t>Разработка программы комплексного развития систем коммунальной инфраструктуры городского округа Тейково Ивановской области</t>
  </si>
  <si>
    <t>Организация питания обучающихся, получающих основное общее и среднее общее образование в муниципальных образовательных организациях</t>
  </si>
  <si>
    <t>01 4 01 00290</t>
  </si>
  <si>
    <t>03 2 03 00480</t>
  </si>
  <si>
    <t xml:space="preserve">от __.__.2022 № ___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</si>
</sst>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9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horizontal="left" vertical="center" wrapText="1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505"/>
  <sheetViews>
    <sheetView tabSelected="1" workbookViewId="0">
      <selection activeCell="A13" sqref="A13:U13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5.42578125" style="4" hidden="1" customWidth="1"/>
    <col min="15" max="15" width="16.5703125" style="4" hidden="1" customWidth="1"/>
    <col min="16" max="16" width="15.85546875" style="4" hidden="1" customWidth="1"/>
    <col min="17" max="17" width="15.28515625" style="4" hidden="1" customWidth="1"/>
    <col min="18" max="18" width="15.85546875" style="4" hidden="1" customWidth="1"/>
    <col min="19" max="19" width="15.7109375" style="4" hidden="1" customWidth="1"/>
    <col min="20" max="20" width="16" style="4" hidden="1" customWidth="1"/>
    <col min="21" max="21" width="16" style="4" customWidth="1"/>
    <col min="22" max="16384" width="9.140625" style="4"/>
  </cols>
  <sheetData>
    <row r="1" spans="1:21" ht="18" customHeight="1">
      <c r="A1" s="24" t="s">
        <v>407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2.5" customHeight="1">
      <c r="A2" s="25" t="s">
        <v>271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1" customHeight="1">
      <c r="A3" s="25" t="s">
        <v>272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21" customHeight="1">
      <c r="A4" s="25" t="s">
        <v>294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20.25" customHeight="1">
      <c r="A5" s="25" t="s">
        <v>425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20.25" customHeight="1">
      <c r="A6" s="24" t="s">
        <v>336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0.25" customHeight="1">
      <c r="A7" s="25" t="s">
        <v>271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20.25" customHeight="1">
      <c r="A8" s="25" t="s">
        <v>272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ht="20.25" customHeight="1">
      <c r="A9" s="25" t="s">
        <v>294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ht="20.25" customHeight="1">
      <c r="A10" s="25" t="s">
        <v>378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1" ht="20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49.5" customHeight="1">
      <c r="A12" s="26" t="s">
        <v>335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16.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18.75" customHeight="1">
      <c r="A14" s="27" t="s">
        <v>172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30" customHeight="1">
      <c r="A15" s="23" t="s">
        <v>2</v>
      </c>
      <c r="B15" s="23" t="s">
        <v>186</v>
      </c>
      <c r="C15" s="23" t="s">
        <v>18</v>
      </c>
      <c r="D15" s="23" t="s">
        <v>26</v>
      </c>
      <c r="E15" s="23" t="s">
        <v>0</v>
      </c>
      <c r="F15" s="23" t="s">
        <v>1</v>
      </c>
      <c r="G15" s="22" t="s">
        <v>234</v>
      </c>
      <c r="H15" s="20" t="s">
        <v>361</v>
      </c>
      <c r="I15" s="22" t="s">
        <v>234</v>
      </c>
      <c r="J15" s="20" t="s">
        <v>379</v>
      </c>
      <c r="K15" s="22" t="s">
        <v>234</v>
      </c>
      <c r="L15" s="20" t="s">
        <v>389</v>
      </c>
      <c r="M15" s="22" t="s">
        <v>234</v>
      </c>
      <c r="N15" s="20" t="s">
        <v>393</v>
      </c>
      <c r="O15" s="22" t="s">
        <v>234</v>
      </c>
      <c r="P15" s="20" t="s">
        <v>396</v>
      </c>
      <c r="Q15" s="22" t="s">
        <v>234</v>
      </c>
      <c r="R15" s="20" t="s">
        <v>401</v>
      </c>
      <c r="S15" s="22" t="s">
        <v>234</v>
      </c>
      <c r="T15" s="20" t="s">
        <v>413</v>
      </c>
      <c r="U15" s="22" t="s">
        <v>234</v>
      </c>
    </row>
    <row r="16" spans="1:21" ht="78.75" customHeight="1">
      <c r="A16" s="23"/>
      <c r="B16" s="23"/>
      <c r="C16" s="23"/>
      <c r="D16" s="23"/>
      <c r="E16" s="23"/>
      <c r="F16" s="23"/>
      <c r="G16" s="22"/>
      <c r="H16" s="21"/>
      <c r="I16" s="22"/>
      <c r="J16" s="21"/>
      <c r="K16" s="22"/>
      <c r="L16" s="21"/>
      <c r="M16" s="22"/>
      <c r="N16" s="21"/>
      <c r="O16" s="22"/>
      <c r="P16" s="21"/>
      <c r="Q16" s="22"/>
      <c r="R16" s="21"/>
      <c r="S16" s="22"/>
      <c r="T16" s="21"/>
      <c r="U16" s="22"/>
    </row>
    <row r="17" spans="1:21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  <c r="J17" s="8">
        <f>J18+J19</f>
        <v>3900.10124</v>
      </c>
      <c r="K17" s="7">
        <f>I17+J17</f>
        <v>216750.78479300003</v>
      </c>
      <c r="L17" s="8">
        <f>L18+L19</f>
        <v>52823.317230000001</v>
      </c>
      <c r="M17" s="9">
        <f>K17+L17</f>
        <v>269574.10202300001</v>
      </c>
      <c r="N17" s="10">
        <f>N18+N19</f>
        <v>4336.4604799999997</v>
      </c>
      <c r="O17" s="9">
        <f>M17+N17</f>
        <v>273910.56250300002</v>
      </c>
      <c r="P17" s="10">
        <f>P18+P19</f>
        <v>3857.0879700000005</v>
      </c>
      <c r="Q17" s="9">
        <f>O17+P17</f>
        <v>277767.65047300002</v>
      </c>
      <c r="R17" s="10">
        <f>R18+R19</f>
        <v>32205.57086</v>
      </c>
      <c r="S17" s="9">
        <f>Q17+R17</f>
        <v>309973.22133299999</v>
      </c>
      <c r="T17" s="10">
        <f>T18+T19</f>
        <v>9335.9298099999996</v>
      </c>
      <c r="U17" s="9">
        <f>S17+T17</f>
        <v>319309.151143</v>
      </c>
    </row>
    <row r="18" spans="1:21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24+H36+H38+H40+H42+H46+H49+H51+H61+H63+H65+H67+H71+H77+H79+H82+H84+H86+H88+H96+H98+H100+H102+H110+H112+H114+H138+H140+H142+H144+H146+H148+H150+H152+H154+H180+H189+H191+H197+H200+H202+H205+H207+H209+H211+H213+H215+H221+H116+H104+H156+H90+H120+H118+H59+H122+H172+H94+H73+H124+H126+H44+H176+H178+H128+H130+H34+H185+H158+H160+H162+H164+H166+H168+H170+H136</f>
        <v>4274.4186900000059</v>
      </c>
      <c r="I18" s="7">
        <f t="shared" ref="I18:I85" si="0">G18+H18</f>
        <v>211753.89296299999</v>
      </c>
      <c r="J18" s="8">
        <f>J20+J24+J36+J38+J40+J42+J46+J49+J51+J61+J63+J65+J67+J71+J77+J79+J82+J84+J86+J88+J96+J98+J100+J102+J110+J112+J114+J138+J140+J142+J144+J146+J148+J150+J152+J154+J180+J189+J191+J197+J200+J202+J205+J207+J209+J211+J213+J215+J221+J116+J104+J156+J90+J120+J118+J59+J122+J172+J94+J73+J124+J126+J44+J176+J178+J128+J130+J34+J185+J158+J160+J162+J164+J166+J168+J170+J136+J193+J195+J92</f>
        <v>3900.10124</v>
      </c>
      <c r="K18" s="7">
        <f t="shared" ref="K18:K85" si="1">I18+J18</f>
        <v>215653.99420299998</v>
      </c>
      <c r="L18" s="8">
        <f>L20+L24+L36+L38+L40+L42+L46+L49+L51+L61+L63+L65+L67+L71+L77+L79+L82+L84+L86+L88+L96+L98+L100+L102+L110+L112+L114+L138+L140+L142+L144+L146+L148+L150+L152+L154+L180+L189+L191+L197+L200+L202+L205+L207+L209+L211+L213+L215+L221+L116+L104+L156+L90+L120+L118+L59+L122+L172+L94+L73+L124+L126+L44+L176+L178+L128+L130+L34+L185+L158+L160+L162+L164+L166+L168+L170+L136+L193+L195+L92+L174</f>
        <v>49990.650029999997</v>
      </c>
      <c r="M18" s="9">
        <f t="shared" ref="M18:M85" si="2">K18+L18</f>
        <v>265644.644233</v>
      </c>
      <c r="N18" s="10">
        <f>N20+N24+N36+N38+N40+N42+N46+N49+N51+N61+N63+N65+N67+N71+N77+N79+N82+N84+N86+N88+N96+N98+N100+N102+N110+N112+N114+N138+N140+N142+N144+N146+N148+N150+N152+N154+N180+N189+N191+N197+N200+N202+N205+N207+N209+N211+N213+N215+N221+N116+N104+N156+N90+N120+N118+N59+N122+N172+N94+N73+N124+N126+N44+N176+N178+N128+N130+N34+N185+N158+N160+N162+N164+N166+N168+N170+N136+N193+N195+N92+N174+N57</f>
        <v>4336.4604799999997</v>
      </c>
      <c r="O18" s="9">
        <f t="shared" ref="O18:O85" si="3">M18+N18</f>
        <v>269981.10471300001</v>
      </c>
      <c r="P18" s="10">
        <f>P20+P24+P36+P38+P40+P42+P46+P49+P51+P61+P63+P65+P67+P71+P77+P79+P82+P84+P86+P88+P96+P98+P100+P102+P110+P112+P114+P138+P140+P142+P144+P146+P148+P150+P152+P154+P180+P189+P191+P197+P200+P202+P205+P207+P209+P211+P213+P215+P221+P116+P104+P156+P90+P120+P118+P59+P122+P172+P94+P73+P124+P126+P44+P176+P178+P128+P130+P34+P185+P158+P160+P162+P164+P166+P168+P170+P136+P193+P195+P92+P174+P57+P108</f>
        <v>3677.8072500000003</v>
      </c>
      <c r="Q18" s="9">
        <f t="shared" ref="Q18:Q83" si="4">O18+P18</f>
        <v>273658.91196300002</v>
      </c>
      <c r="R18" s="10">
        <f>R20+R24+R36+R38+R40+R42+R46+R49+R51+R61+R63+R65+R67+R71+R77+R79+R82+R84+R86+R88+R96+R98+R100+R102+R110+R112+R114+R138+R140+R142+R144+R146+R148+R150+R152+R154+R180+R189+R191+R197+R200+R202+R205+R207+R209+R211+R213+R215+R221+R116+R104+R156+R90+R120+R118+R59+R122+R172+R94+R73+R124+R126+R44+R176+R178+R128+R130+R34+R185+R158+R160+R162+R164+R166+R168+R170+R136+R193+R195+R92+R174+R57+R108+R22+R132+R219+R134+R187</f>
        <v>32205.57086</v>
      </c>
      <c r="S18" s="9">
        <f t="shared" ref="S18:S83" si="5">Q18+R18</f>
        <v>305864.482823</v>
      </c>
      <c r="T18" s="10">
        <f>T20+T24+T36+T38+T40+T42+T46+T49+T51+T61+T63+T65+T67+T71+T77+T79+T82+T84+T86+T88+T96+T98+T100+T102+T110+T112+T114+T138+T140+T142+T144+T146+T148+T150+T152+T154+T180+T189+T191+T197+T200+T202+T205+T207+T209+T211+T213+T215+T221+T116+T104+T156+T90+T120+T118+T59+T122+T172+T94+T73+T124+T126+T44+T176+T178+T128+T130+T34+T185+T158+T160+T162+T164+T166+T168+T170+T136+T193+T195+T92+T174+T57+T108+T22+T132+T219+T134+T187+T106</f>
        <v>9335.9298099999996</v>
      </c>
      <c r="U18" s="9">
        <f t="shared" ref="U18:U81" si="6">S18+T18</f>
        <v>315200.412633</v>
      </c>
    </row>
    <row r="19" spans="1:21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H29+H32+H55+H75+H217</f>
        <v>0</v>
      </c>
      <c r="I19" s="7">
        <f t="shared" si="0"/>
        <v>1096.7905900000005</v>
      </c>
      <c r="J19" s="8">
        <f>J29+J32+J55+J75+J217</f>
        <v>0</v>
      </c>
      <c r="K19" s="7">
        <f t="shared" si="1"/>
        <v>1096.7905900000005</v>
      </c>
      <c r="L19" s="8">
        <f>L29+L32+L55+L75+L217</f>
        <v>2832.6671999999999</v>
      </c>
      <c r="M19" s="9">
        <f t="shared" si="2"/>
        <v>3929.4577900000004</v>
      </c>
      <c r="N19" s="10">
        <f>N29+N32+N55+N75+N217</f>
        <v>0</v>
      </c>
      <c r="O19" s="9">
        <f t="shared" si="3"/>
        <v>3929.4577900000004</v>
      </c>
      <c r="P19" s="10">
        <f>P29+P32+P55+P75+P217</f>
        <v>179.28072</v>
      </c>
      <c r="Q19" s="9">
        <f t="shared" si="4"/>
        <v>4108.7385100000001</v>
      </c>
      <c r="R19" s="10">
        <f>R29+R32+R55+R75+R217</f>
        <v>0</v>
      </c>
      <c r="S19" s="9">
        <f t="shared" si="5"/>
        <v>4108.7385100000001</v>
      </c>
      <c r="T19" s="10">
        <f>T29+T32+T55+T75+T217</f>
        <v>0</v>
      </c>
      <c r="U19" s="9">
        <f t="shared" si="6"/>
        <v>4108.7385100000001</v>
      </c>
    </row>
    <row r="20" spans="1:21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  <c r="J20" s="8">
        <f>J21</f>
        <v>0</v>
      </c>
      <c r="K20" s="7">
        <f t="shared" si="1"/>
        <v>1702.9869999999999</v>
      </c>
      <c r="L20" s="8">
        <f>L21</f>
        <v>0</v>
      </c>
      <c r="M20" s="9">
        <f t="shared" si="2"/>
        <v>1702.9869999999999</v>
      </c>
      <c r="N20" s="10">
        <f>N21</f>
        <v>0</v>
      </c>
      <c r="O20" s="9">
        <f t="shared" si="3"/>
        <v>1702.9869999999999</v>
      </c>
      <c r="P20" s="10">
        <f>P21</f>
        <v>0</v>
      </c>
      <c r="Q20" s="9">
        <f t="shared" si="4"/>
        <v>1702.9869999999999</v>
      </c>
      <c r="R20" s="10">
        <f>R21</f>
        <v>0</v>
      </c>
      <c r="S20" s="9">
        <f t="shared" si="5"/>
        <v>1702.9869999999999</v>
      </c>
      <c r="T20" s="10">
        <f>T21</f>
        <v>0</v>
      </c>
      <c r="U20" s="9">
        <f t="shared" si="6"/>
        <v>1702.9869999999999</v>
      </c>
    </row>
    <row r="21" spans="1:21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  <c r="J21" s="8"/>
      <c r="K21" s="7">
        <f t="shared" si="1"/>
        <v>1702.9869999999999</v>
      </c>
      <c r="L21" s="8"/>
      <c r="M21" s="9">
        <f t="shared" si="2"/>
        <v>1702.9869999999999</v>
      </c>
      <c r="N21" s="10"/>
      <c r="O21" s="9">
        <f t="shared" si="3"/>
        <v>1702.9869999999999</v>
      </c>
      <c r="P21" s="10"/>
      <c r="Q21" s="9">
        <f t="shared" si="4"/>
        <v>1702.9869999999999</v>
      </c>
      <c r="R21" s="10"/>
      <c r="S21" s="9">
        <f t="shared" si="5"/>
        <v>1702.9869999999999</v>
      </c>
      <c r="T21" s="10"/>
      <c r="U21" s="9">
        <f t="shared" si="6"/>
        <v>1702.9869999999999</v>
      </c>
    </row>
    <row r="22" spans="1:21" ht="44.25" customHeight="1">
      <c r="A22" s="11" t="s">
        <v>402</v>
      </c>
      <c r="B22" s="2" t="s">
        <v>5</v>
      </c>
      <c r="C22" s="2" t="s">
        <v>19</v>
      </c>
      <c r="D22" s="2" t="s">
        <v>25</v>
      </c>
      <c r="E22" s="1" t="s">
        <v>403</v>
      </c>
      <c r="F22" s="2"/>
      <c r="G22" s="7"/>
      <c r="H22" s="8"/>
      <c r="I22" s="7"/>
      <c r="J22" s="8"/>
      <c r="K22" s="7"/>
      <c r="L22" s="8"/>
      <c r="M22" s="9"/>
      <c r="N22" s="10"/>
      <c r="O22" s="9"/>
      <c r="P22" s="10"/>
      <c r="Q22" s="9">
        <f t="shared" si="4"/>
        <v>0</v>
      </c>
      <c r="R22" s="10">
        <f>R23</f>
        <v>1302</v>
      </c>
      <c r="S22" s="9">
        <f t="shared" si="5"/>
        <v>1302</v>
      </c>
      <c r="T22" s="10">
        <f>T23</f>
        <v>0</v>
      </c>
      <c r="U22" s="9">
        <f t="shared" si="6"/>
        <v>1302</v>
      </c>
    </row>
    <row r="23" spans="1:21" ht="76.5">
      <c r="A23" s="11" t="s">
        <v>94</v>
      </c>
      <c r="B23" s="2" t="s">
        <v>5</v>
      </c>
      <c r="C23" s="2" t="s">
        <v>19</v>
      </c>
      <c r="D23" s="2" t="s">
        <v>25</v>
      </c>
      <c r="E23" s="1" t="s">
        <v>403</v>
      </c>
      <c r="F23" s="2">
        <v>100</v>
      </c>
      <c r="G23" s="7"/>
      <c r="H23" s="8"/>
      <c r="I23" s="7"/>
      <c r="J23" s="8"/>
      <c r="K23" s="7"/>
      <c r="L23" s="8"/>
      <c r="M23" s="9"/>
      <c r="N23" s="10"/>
      <c r="O23" s="9"/>
      <c r="P23" s="10"/>
      <c r="Q23" s="9">
        <f t="shared" si="4"/>
        <v>0</v>
      </c>
      <c r="R23" s="10">
        <v>1302</v>
      </c>
      <c r="S23" s="9">
        <f t="shared" si="5"/>
        <v>1302</v>
      </c>
      <c r="T23" s="10"/>
      <c r="U23" s="9">
        <f t="shared" si="6"/>
        <v>1302</v>
      </c>
    </row>
    <row r="24" spans="1:21" ht="38.25">
      <c r="A24" s="3" t="s">
        <v>31</v>
      </c>
      <c r="B24" s="2" t="s">
        <v>5</v>
      </c>
      <c r="C24" s="2" t="s">
        <v>19</v>
      </c>
      <c r="D24" s="2" t="s">
        <v>21</v>
      </c>
      <c r="E24" s="1" t="s">
        <v>33</v>
      </c>
      <c r="F24" s="2"/>
      <c r="G24" s="7">
        <v>16775.977999999999</v>
      </c>
      <c r="H24" s="8">
        <f>H25+H26+H27+H28</f>
        <v>0</v>
      </c>
      <c r="I24" s="7">
        <f t="shared" si="0"/>
        <v>16775.977999999999</v>
      </c>
      <c r="J24" s="8">
        <f>J25+J26+J27+J28</f>
        <v>0</v>
      </c>
      <c r="K24" s="7">
        <f t="shared" si="1"/>
        <v>16775.977999999999</v>
      </c>
      <c r="L24" s="8">
        <f>L25+L26+L27+L28</f>
        <v>0</v>
      </c>
      <c r="M24" s="9">
        <f t="shared" si="2"/>
        <v>16775.977999999999</v>
      </c>
      <c r="N24" s="10">
        <f>N25+N26+N27+N28</f>
        <v>0</v>
      </c>
      <c r="O24" s="9">
        <f t="shared" si="3"/>
        <v>16775.977999999999</v>
      </c>
      <c r="P24" s="10">
        <f>P25+P26+P27+P28</f>
        <v>1533.7760000000001</v>
      </c>
      <c r="Q24" s="9">
        <f t="shared" si="4"/>
        <v>18309.754000000001</v>
      </c>
      <c r="R24" s="10">
        <f>R25+R26+R27+R28</f>
        <v>336.827</v>
      </c>
      <c r="S24" s="9">
        <f t="shared" si="5"/>
        <v>18646.581000000002</v>
      </c>
      <c r="T24" s="10">
        <f>T25+T26+T27+T28</f>
        <v>0</v>
      </c>
      <c r="U24" s="9">
        <f t="shared" si="6"/>
        <v>18646.581000000002</v>
      </c>
    </row>
    <row r="25" spans="1:21" ht="76.5">
      <c r="A25" s="3" t="s">
        <v>94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100</v>
      </c>
      <c r="G25" s="7">
        <v>16570.651999999998</v>
      </c>
      <c r="H25" s="8"/>
      <c r="I25" s="7">
        <f t="shared" si="0"/>
        <v>16570.651999999998</v>
      </c>
      <c r="J25" s="8"/>
      <c r="K25" s="7">
        <f t="shared" si="1"/>
        <v>16570.651999999998</v>
      </c>
      <c r="L25" s="8"/>
      <c r="M25" s="9">
        <f t="shared" si="2"/>
        <v>16570.651999999998</v>
      </c>
      <c r="N25" s="10"/>
      <c r="O25" s="9">
        <f t="shared" si="3"/>
        <v>16570.651999999998</v>
      </c>
      <c r="P25" s="10">
        <v>1533.7760000000001</v>
      </c>
      <c r="Q25" s="9">
        <f t="shared" si="4"/>
        <v>18104.428</v>
      </c>
      <c r="R25" s="10">
        <f>203.822+37.97+3.165</f>
        <v>244.95699999999999</v>
      </c>
      <c r="S25" s="9">
        <f t="shared" si="5"/>
        <v>18349.384999999998</v>
      </c>
      <c r="T25" s="10"/>
      <c r="U25" s="9">
        <f t="shared" si="6"/>
        <v>18349.384999999998</v>
      </c>
    </row>
    <row r="26" spans="1:21" ht="38.25">
      <c r="A26" s="3" t="s">
        <v>32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200</v>
      </c>
      <c r="G26" s="7">
        <v>204.32600000000002</v>
      </c>
      <c r="H26" s="8"/>
      <c r="I26" s="7">
        <f t="shared" si="0"/>
        <v>204.32600000000002</v>
      </c>
      <c r="J26" s="8"/>
      <c r="K26" s="7">
        <f t="shared" si="1"/>
        <v>204.32600000000002</v>
      </c>
      <c r="L26" s="8"/>
      <c r="M26" s="9">
        <f t="shared" si="2"/>
        <v>204.32600000000002</v>
      </c>
      <c r="N26" s="10"/>
      <c r="O26" s="9">
        <f t="shared" si="3"/>
        <v>204.32600000000002</v>
      </c>
      <c r="P26" s="10"/>
      <c r="Q26" s="9">
        <f t="shared" si="4"/>
        <v>204.32600000000002</v>
      </c>
      <c r="R26" s="10">
        <v>91.87</v>
      </c>
      <c r="S26" s="9">
        <f t="shared" si="5"/>
        <v>296.19600000000003</v>
      </c>
      <c r="T26" s="10"/>
      <c r="U26" s="9">
        <f t="shared" si="6"/>
        <v>296.19600000000003</v>
      </c>
    </row>
    <row r="27" spans="1:21" ht="25.5">
      <c r="A27" s="3" t="s">
        <v>150</v>
      </c>
      <c r="B27" s="2" t="s">
        <v>5</v>
      </c>
      <c r="C27" s="2" t="s">
        <v>19</v>
      </c>
      <c r="D27" s="2" t="s">
        <v>21</v>
      </c>
      <c r="E27" s="1" t="s">
        <v>33</v>
      </c>
      <c r="F27" s="2">
        <v>300</v>
      </c>
      <c r="G27" s="7">
        <v>0</v>
      </c>
      <c r="H27" s="8"/>
      <c r="I27" s="7">
        <f t="shared" si="0"/>
        <v>0</v>
      </c>
      <c r="J27" s="8"/>
      <c r="K27" s="7">
        <f t="shared" si="1"/>
        <v>0</v>
      </c>
      <c r="L27" s="8"/>
      <c r="M27" s="9">
        <f t="shared" si="2"/>
        <v>0</v>
      </c>
      <c r="N27" s="10"/>
      <c r="O27" s="9">
        <f t="shared" si="3"/>
        <v>0</v>
      </c>
      <c r="P27" s="10"/>
      <c r="Q27" s="9">
        <f t="shared" si="4"/>
        <v>0</v>
      </c>
      <c r="R27" s="10"/>
      <c r="S27" s="9">
        <f t="shared" si="5"/>
        <v>0</v>
      </c>
      <c r="T27" s="10"/>
      <c r="U27" s="9">
        <f t="shared" si="6"/>
        <v>0</v>
      </c>
    </row>
    <row r="28" spans="1:21" ht="15.75">
      <c r="A28" s="3" t="s">
        <v>54</v>
      </c>
      <c r="B28" s="2" t="s">
        <v>5</v>
      </c>
      <c r="C28" s="2" t="s">
        <v>19</v>
      </c>
      <c r="D28" s="2" t="s">
        <v>21</v>
      </c>
      <c r="E28" s="1" t="s">
        <v>33</v>
      </c>
      <c r="F28" s="2">
        <v>800</v>
      </c>
      <c r="G28" s="7">
        <v>1</v>
      </c>
      <c r="H28" s="8"/>
      <c r="I28" s="7">
        <f t="shared" si="0"/>
        <v>1</v>
      </c>
      <c r="J28" s="8"/>
      <c r="K28" s="7">
        <f t="shared" si="1"/>
        <v>1</v>
      </c>
      <c r="L28" s="8"/>
      <c r="M28" s="9">
        <f t="shared" si="2"/>
        <v>1</v>
      </c>
      <c r="N28" s="10"/>
      <c r="O28" s="9">
        <f t="shared" si="3"/>
        <v>1</v>
      </c>
      <c r="P28" s="10"/>
      <c r="Q28" s="9">
        <f t="shared" si="4"/>
        <v>1</v>
      </c>
      <c r="R28" s="10"/>
      <c r="S28" s="9">
        <f t="shared" si="5"/>
        <v>1</v>
      </c>
      <c r="T28" s="10"/>
      <c r="U28" s="9">
        <f t="shared" si="6"/>
        <v>1</v>
      </c>
    </row>
    <row r="29" spans="1:21" ht="38.25">
      <c r="A29" s="3" t="s">
        <v>34</v>
      </c>
      <c r="B29" s="2" t="s">
        <v>5</v>
      </c>
      <c r="C29" s="2" t="s">
        <v>19</v>
      </c>
      <c r="D29" s="2" t="s">
        <v>21</v>
      </c>
      <c r="E29" s="1" t="s">
        <v>35</v>
      </c>
      <c r="F29" s="2"/>
      <c r="G29" s="7">
        <v>960.41557999999998</v>
      </c>
      <c r="H29" s="8">
        <f>H30+H31</f>
        <v>0</v>
      </c>
      <c r="I29" s="7">
        <f t="shared" si="0"/>
        <v>960.41557999999998</v>
      </c>
      <c r="J29" s="8">
        <f>J30+J31</f>
        <v>0</v>
      </c>
      <c r="K29" s="7">
        <f t="shared" si="1"/>
        <v>960.41557999999998</v>
      </c>
      <c r="L29" s="8">
        <f>L30+L31</f>
        <v>0</v>
      </c>
      <c r="M29" s="9">
        <f t="shared" si="2"/>
        <v>960.41557999999998</v>
      </c>
      <c r="N29" s="10">
        <f>N30+N31</f>
        <v>0</v>
      </c>
      <c r="O29" s="9">
        <f t="shared" si="3"/>
        <v>960.41557999999998</v>
      </c>
      <c r="P29" s="10">
        <f>P30+P31</f>
        <v>96.230710000000002</v>
      </c>
      <c r="Q29" s="9">
        <f t="shared" si="4"/>
        <v>1056.6462899999999</v>
      </c>
      <c r="R29" s="10">
        <f>R30+R31</f>
        <v>0</v>
      </c>
      <c r="S29" s="9">
        <f t="shared" si="5"/>
        <v>1056.6462899999999</v>
      </c>
      <c r="T29" s="10">
        <f>T30+T31</f>
        <v>0</v>
      </c>
      <c r="U29" s="9">
        <f t="shared" si="6"/>
        <v>1056.6462899999999</v>
      </c>
    </row>
    <row r="30" spans="1:21" ht="76.5">
      <c r="A30" s="3" t="s">
        <v>94</v>
      </c>
      <c r="B30" s="2" t="s">
        <v>5</v>
      </c>
      <c r="C30" s="2" t="s">
        <v>19</v>
      </c>
      <c r="D30" s="2" t="s">
        <v>21</v>
      </c>
      <c r="E30" s="1" t="s">
        <v>35</v>
      </c>
      <c r="F30" s="2">
        <v>100</v>
      </c>
      <c r="G30" s="7">
        <v>895.76199999999994</v>
      </c>
      <c r="H30" s="8"/>
      <c r="I30" s="7">
        <f t="shared" si="0"/>
        <v>895.76199999999994</v>
      </c>
      <c r="J30" s="8"/>
      <c r="K30" s="7">
        <f t="shared" si="1"/>
        <v>895.76199999999994</v>
      </c>
      <c r="L30" s="8"/>
      <c r="M30" s="9">
        <f t="shared" si="2"/>
        <v>895.76199999999994</v>
      </c>
      <c r="N30" s="10"/>
      <c r="O30" s="9">
        <f t="shared" si="3"/>
        <v>895.76199999999994</v>
      </c>
      <c r="P30" s="10">
        <v>96.230710000000002</v>
      </c>
      <c r="Q30" s="9">
        <f t="shared" si="4"/>
        <v>991.99270999999999</v>
      </c>
      <c r="R30" s="10"/>
      <c r="S30" s="9">
        <f t="shared" si="5"/>
        <v>991.99270999999999</v>
      </c>
      <c r="T30" s="10"/>
      <c r="U30" s="9">
        <f t="shared" si="6"/>
        <v>991.99270999999999</v>
      </c>
    </row>
    <row r="31" spans="1:21" ht="38.25">
      <c r="A31" s="3" t="s">
        <v>32</v>
      </c>
      <c r="B31" s="2" t="s">
        <v>5</v>
      </c>
      <c r="C31" s="2" t="s">
        <v>19</v>
      </c>
      <c r="D31" s="2" t="s">
        <v>21</v>
      </c>
      <c r="E31" s="1" t="s">
        <v>35</v>
      </c>
      <c r="F31" s="2">
        <v>200</v>
      </c>
      <c r="G31" s="7">
        <v>64.653580000000005</v>
      </c>
      <c r="H31" s="8"/>
      <c r="I31" s="7">
        <f t="shared" si="0"/>
        <v>64.653580000000005</v>
      </c>
      <c r="J31" s="8"/>
      <c r="K31" s="7">
        <f t="shared" si="1"/>
        <v>64.653580000000005</v>
      </c>
      <c r="L31" s="8"/>
      <c r="M31" s="9">
        <f t="shared" si="2"/>
        <v>64.653580000000005</v>
      </c>
      <c r="N31" s="10"/>
      <c r="O31" s="9">
        <f t="shared" si="3"/>
        <v>64.653580000000005</v>
      </c>
      <c r="P31" s="10"/>
      <c r="Q31" s="9">
        <f t="shared" si="4"/>
        <v>64.653580000000005</v>
      </c>
      <c r="R31" s="10"/>
      <c r="S31" s="9">
        <f t="shared" si="5"/>
        <v>64.653580000000005</v>
      </c>
      <c r="T31" s="10"/>
      <c r="U31" s="9">
        <f t="shared" si="6"/>
        <v>64.653580000000005</v>
      </c>
    </row>
    <row r="32" spans="1:21" ht="51">
      <c r="A32" s="3" t="s">
        <v>354</v>
      </c>
      <c r="B32" s="12" t="s">
        <v>5</v>
      </c>
      <c r="C32" s="2" t="s">
        <v>19</v>
      </c>
      <c r="D32" s="2" t="s">
        <v>22</v>
      </c>
      <c r="E32" s="1" t="s">
        <v>45</v>
      </c>
      <c r="F32" s="12"/>
      <c r="G32" s="7">
        <v>27.613520000000001</v>
      </c>
      <c r="H32" s="8">
        <f>H33</f>
        <v>0</v>
      </c>
      <c r="I32" s="7">
        <f t="shared" si="0"/>
        <v>27.613520000000001</v>
      </c>
      <c r="J32" s="8">
        <f>J33</f>
        <v>0</v>
      </c>
      <c r="K32" s="7">
        <f t="shared" si="1"/>
        <v>27.613520000000001</v>
      </c>
      <c r="L32" s="8">
        <f>L33</f>
        <v>0</v>
      </c>
      <c r="M32" s="9">
        <f t="shared" si="2"/>
        <v>27.613520000000001</v>
      </c>
      <c r="N32" s="10">
        <f>N33</f>
        <v>0</v>
      </c>
      <c r="O32" s="9">
        <f t="shared" si="3"/>
        <v>27.613520000000001</v>
      </c>
      <c r="P32" s="10">
        <f>P33</f>
        <v>0</v>
      </c>
      <c r="Q32" s="9">
        <f t="shared" si="4"/>
        <v>27.613520000000001</v>
      </c>
      <c r="R32" s="10">
        <f>R33</f>
        <v>0</v>
      </c>
      <c r="S32" s="9">
        <f t="shared" si="5"/>
        <v>27.613520000000001</v>
      </c>
      <c r="T32" s="10">
        <f>T33</f>
        <v>0</v>
      </c>
      <c r="U32" s="9">
        <f t="shared" si="6"/>
        <v>27.613520000000001</v>
      </c>
    </row>
    <row r="33" spans="1:21" ht="38.25">
      <c r="A33" s="3" t="s">
        <v>32</v>
      </c>
      <c r="B33" s="12" t="s">
        <v>5</v>
      </c>
      <c r="C33" s="12" t="s">
        <v>19</v>
      </c>
      <c r="D33" s="2" t="s">
        <v>22</v>
      </c>
      <c r="E33" s="1" t="s">
        <v>45</v>
      </c>
      <c r="F33" s="2">
        <v>200</v>
      </c>
      <c r="G33" s="7">
        <v>27.613520000000001</v>
      </c>
      <c r="H33" s="8"/>
      <c r="I33" s="7">
        <f t="shared" si="0"/>
        <v>27.613520000000001</v>
      </c>
      <c r="J33" s="8"/>
      <c r="K33" s="7">
        <f t="shared" si="1"/>
        <v>27.613520000000001</v>
      </c>
      <c r="L33" s="8"/>
      <c r="M33" s="9">
        <f t="shared" si="2"/>
        <v>27.613520000000001</v>
      </c>
      <c r="N33" s="10"/>
      <c r="O33" s="9">
        <f t="shared" si="3"/>
        <v>27.613520000000001</v>
      </c>
      <c r="P33" s="10"/>
      <c r="Q33" s="9">
        <f t="shared" si="4"/>
        <v>27.613520000000001</v>
      </c>
      <c r="R33" s="10"/>
      <c r="S33" s="9">
        <f t="shared" si="5"/>
        <v>27.613520000000001</v>
      </c>
      <c r="T33" s="10"/>
      <c r="U33" s="9">
        <f t="shared" si="6"/>
        <v>27.613520000000001</v>
      </c>
    </row>
    <row r="34" spans="1:21" ht="38.25">
      <c r="A34" s="13" t="s">
        <v>331</v>
      </c>
      <c r="B34" s="2" t="s">
        <v>5</v>
      </c>
      <c r="C34" s="2" t="s">
        <v>19</v>
      </c>
      <c r="D34" s="2" t="s">
        <v>23</v>
      </c>
      <c r="E34" s="1" t="s">
        <v>332</v>
      </c>
      <c r="F34" s="2"/>
      <c r="G34" s="7">
        <v>466.34699999999998</v>
      </c>
      <c r="H34" s="8">
        <f>H35</f>
        <v>0</v>
      </c>
      <c r="I34" s="7">
        <f t="shared" si="0"/>
        <v>466.34699999999998</v>
      </c>
      <c r="J34" s="8">
        <f>J35</f>
        <v>0</v>
      </c>
      <c r="K34" s="7">
        <f t="shared" si="1"/>
        <v>466.34699999999998</v>
      </c>
      <c r="L34" s="8">
        <f>L35</f>
        <v>0</v>
      </c>
      <c r="M34" s="9">
        <f t="shared" si="2"/>
        <v>466.34699999999998</v>
      </c>
      <c r="N34" s="10">
        <f>N35</f>
        <v>0</v>
      </c>
      <c r="O34" s="9">
        <f t="shared" si="3"/>
        <v>466.34699999999998</v>
      </c>
      <c r="P34" s="10">
        <f>P35</f>
        <v>0</v>
      </c>
      <c r="Q34" s="9">
        <f t="shared" si="4"/>
        <v>466.34699999999998</v>
      </c>
      <c r="R34" s="10">
        <f>R35</f>
        <v>0</v>
      </c>
      <c r="S34" s="9">
        <f t="shared" si="5"/>
        <v>466.34699999999998</v>
      </c>
      <c r="T34" s="10">
        <f>T35</f>
        <v>0</v>
      </c>
      <c r="U34" s="9">
        <f t="shared" si="6"/>
        <v>466.34699999999998</v>
      </c>
    </row>
    <row r="35" spans="1:21" ht="38.25">
      <c r="A35" s="11" t="s">
        <v>32</v>
      </c>
      <c r="B35" s="2" t="s">
        <v>5</v>
      </c>
      <c r="C35" s="2" t="s">
        <v>19</v>
      </c>
      <c r="D35" s="2" t="s">
        <v>23</v>
      </c>
      <c r="E35" s="1" t="s">
        <v>332</v>
      </c>
      <c r="F35" s="2">
        <v>200</v>
      </c>
      <c r="G35" s="7">
        <v>466.34699999999998</v>
      </c>
      <c r="H35" s="8"/>
      <c r="I35" s="7">
        <f t="shared" si="0"/>
        <v>466.34699999999998</v>
      </c>
      <c r="J35" s="8"/>
      <c r="K35" s="7">
        <f t="shared" si="1"/>
        <v>466.34699999999998</v>
      </c>
      <c r="L35" s="8"/>
      <c r="M35" s="9">
        <f t="shared" si="2"/>
        <v>466.34699999999998</v>
      </c>
      <c r="N35" s="10"/>
      <c r="O35" s="9">
        <f t="shared" si="3"/>
        <v>466.34699999999998</v>
      </c>
      <c r="P35" s="10"/>
      <c r="Q35" s="9">
        <f t="shared" si="4"/>
        <v>466.34699999999998</v>
      </c>
      <c r="R35" s="10"/>
      <c r="S35" s="9">
        <f t="shared" si="5"/>
        <v>466.34699999999998</v>
      </c>
      <c r="T35" s="10"/>
      <c r="U35" s="9">
        <f t="shared" si="6"/>
        <v>466.34699999999998</v>
      </c>
    </row>
    <row r="36" spans="1:21" ht="38.25">
      <c r="A36" s="3" t="s">
        <v>36</v>
      </c>
      <c r="B36" s="2" t="s">
        <v>5</v>
      </c>
      <c r="C36" s="2" t="s">
        <v>19</v>
      </c>
      <c r="D36" s="2">
        <v>13</v>
      </c>
      <c r="E36" s="1" t="s">
        <v>37</v>
      </c>
      <c r="F36" s="2"/>
      <c r="G36" s="7">
        <v>80.081999999999994</v>
      </c>
      <c r="H36" s="8">
        <f>H37</f>
        <v>14.787000000000001</v>
      </c>
      <c r="I36" s="7">
        <f t="shared" si="0"/>
        <v>94.869</v>
      </c>
      <c r="J36" s="8">
        <f>J37</f>
        <v>0</v>
      </c>
      <c r="K36" s="7">
        <f t="shared" si="1"/>
        <v>94.869</v>
      </c>
      <c r="L36" s="8">
        <f>L37</f>
        <v>0</v>
      </c>
      <c r="M36" s="9">
        <f t="shared" si="2"/>
        <v>94.869</v>
      </c>
      <c r="N36" s="10">
        <f>N37</f>
        <v>0</v>
      </c>
      <c r="O36" s="9">
        <f t="shared" si="3"/>
        <v>94.869</v>
      </c>
      <c r="P36" s="10">
        <f>P37</f>
        <v>0</v>
      </c>
      <c r="Q36" s="9">
        <f t="shared" si="4"/>
        <v>94.869</v>
      </c>
      <c r="R36" s="10">
        <f>R37</f>
        <v>0</v>
      </c>
      <c r="S36" s="9">
        <f t="shared" si="5"/>
        <v>94.869</v>
      </c>
      <c r="T36" s="10">
        <f>T37</f>
        <v>0</v>
      </c>
      <c r="U36" s="9">
        <f t="shared" si="6"/>
        <v>94.869</v>
      </c>
    </row>
    <row r="37" spans="1:21" ht="15.75">
      <c r="A37" s="3" t="s">
        <v>54</v>
      </c>
      <c r="B37" s="2" t="s">
        <v>5</v>
      </c>
      <c r="C37" s="2" t="s">
        <v>19</v>
      </c>
      <c r="D37" s="2">
        <v>13</v>
      </c>
      <c r="E37" s="1" t="s">
        <v>37</v>
      </c>
      <c r="F37" s="2">
        <v>800</v>
      </c>
      <c r="G37" s="7">
        <v>80.081999999999994</v>
      </c>
      <c r="H37" s="8">
        <v>14.787000000000001</v>
      </c>
      <c r="I37" s="7">
        <f t="shared" si="0"/>
        <v>94.869</v>
      </c>
      <c r="J37" s="8"/>
      <c r="K37" s="7">
        <f t="shared" si="1"/>
        <v>94.869</v>
      </c>
      <c r="L37" s="8"/>
      <c r="M37" s="9">
        <f t="shared" si="2"/>
        <v>94.869</v>
      </c>
      <c r="N37" s="10"/>
      <c r="O37" s="9">
        <f t="shared" si="3"/>
        <v>94.869</v>
      </c>
      <c r="P37" s="10"/>
      <c r="Q37" s="9">
        <f t="shared" si="4"/>
        <v>94.869</v>
      </c>
      <c r="R37" s="10"/>
      <c r="S37" s="9">
        <f t="shared" si="5"/>
        <v>94.869</v>
      </c>
      <c r="T37" s="10"/>
      <c r="U37" s="9">
        <f t="shared" si="6"/>
        <v>94.869</v>
      </c>
    </row>
    <row r="38" spans="1:21" ht="89.25">
      <c r="A38" s="3" t="s">
        <v>175</v>
      </c>
      <c r="B38" s="2" t="s">
        <v>5</v>
      </c>
      <c r="C38" s="2" t="s">
        <v>19</v>
      </c>
      <c r="D38" s="2">
        <v>13</v>
      </c>
      <c r="E38" s="1" t="s">
        <v>163</v>
      </c>
      <c r="F38" s="2"/>
      <c r="G38" s="7">
        <v>3810.9611199999995</v>
      </c>
      <c r="H38" s="8">
        <f>H39</f>
        <v>0</v>
      </c>
      <c r="I38" s="7">
        <f t="shared" si="0"/>
        <v>3810.9611199999995</v>
      </c>
      <c r="J38" s="8">
        <f>J39</f>
        <v>0</v>
      </c>
      <c r="K38" s="7">
        <f t="shared" si="1"/>
        <v>3810.9611199999995</v>
      </c>
      <c r="L38" s="8">
        <f>L39</f>
        <v>0</v>
      </c>
      <c r="M38" s="9">
        <f t="shared" si="2"/>
        <v>3810.9611199999995</v>
      </c>
      <c r="N38" s="10">
        <f>N39</f>
        <v>0</v>
      </c>
      <c r="O38" s="9">
        <f t="shared" si="3"/>
        <v>3810.9611199999995</v>
      </c>
      <c r="P38" s="10">
        <f>P39</f>
        <v>0</v>
      </c>
      <c r="Q38" s="9">
        <f t="shared" si="4"/>
        <v>3810.9611199999995</v>
      </c>
      <c r="R38" s="10">
        <f>R39</f>
        <v>61.111699999999999</v>
      </c>
      <c r="S38" s="9">
        <f t="shared" si="5"/>
        <v>3872.0728199999994</v>
      </c>
      <c r="T38" s="10">
        <f>T39</f>
        <v>0</v>
      </c>
      <c r="U38" s="9">
        <f t="shared" si="6"/>
        <v>3872.0728199999994</v>
      </c>
    </row>
    <row r="39" spans="1:21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163</v>
      </c>
      <c r="F39" s="2">
        <v>600</v>
      </c>
      <c r="G39" s="7">
        <v>3810.9611199999995</v>
      </c>
      <c r="H39" s="8"/>
      <c r="I39" s="7">
        <f t="shared" si="0"/>
        <v>3810.9611199999995</v>
      </c>
      <c r="J39" s="8"/>
      <c r="K39" s="7">
        <f t="shared" si="1"/>
        <v>3810.9611199999995</v>
      </c>
      <c r="L39" s="8"/>
      <c r="M39" s="9">
        <f t="shared" si="2"/>
        <v>3810.9611199999995</v>
      </c>
      <c r="N39" s="10"/>
      <c r="O39" s="9">
        <f t="shared" si="3"/>
        <v>3810.9611199999995</v>
      </c>
      <c r="P39" s="10"/>
      <c r="Q39" s="9">
        <f t="shared" si="4"/>
        <v>3810.9611199999995</v>
      </c>
      <c r="R39" s="10">
        <f>54.7817+6.33</f>
        <v>61.111699999999999</v>
      </c>
      <c r="S39" s="9">
        <f t="shared" si="5"/>
        <v>3872.0728199999994</v>
      </c>
      <c r="T39" s="10"/>
      <c r="U39" s="9">
        <f t="shared" si="6"/>
        <v>3872.0728199999994</v>
      </c>
    </row>
    <row r="40" spans="1:21" ht="63.75">
      <c r="A40" s="3" t="s">
        <v>188</v>
      </c>
      <c r="B40" s="2" t="s">
        <v>5</v>
      </c>
      <c r="C40" s="2" t="s">
        <v>19</v>
      </c>
      <c r="D40" s="2">
        <v>13</v>
      </c>
      <c r="E40" s="1" t="s">
        <v>189</v>
      </c>
      <c r="F40" s="2"/>
      <c r="G40" s="7">
        <v>1377.84</v>
      </c>
      <c r="H40" s="8">
        <f>H41</f>
        <v>0</v>
      </c>
      <c r="I40" s="7">
        <f t="shared" si="0"/>
        <v>1377.84</v>
      </c>
      <c r="J40" s="8">
        <f>J41</f>
        <v>0</v>
      </c>
      <c r="K40" s="7">
        <f t="shared" si="1"/>
        <v>1377.84</v>
      </c>
      <c r="L40" s="8">
        <f>L41</f>
        <v>0</v>
      </c>
      <c r="M40" s="9">
        <f t="shared" si="2"/>
        <v>1377.84</v>
      </c>
      <c r="N40" s="10">
        <f>N41</f>
        <v>0</v>
      </c>
      <c r="O40" s="9">
        <f t="shared" si="3"/>
        <v>1377.84</v>
      </c>
      <c r="P40" s="10">
        <f>P41</f>
        <v>99.480999999999995</v>
      </c>
      <c r="Q40" s="9">
        <f t="shared" si="4"/>
        <v>1477.3209999999999</v>
      </c>
      <c r="R40" s="10">
        <f>R41</f>
        <v>0</v>
      </c>
      <c r="S40" s="9">
        <f t="shared" si="5"/>
        <v>1477.3209999999999</v>
      </c>
      <c r="T40" s="10">
        <f>T41</f>
        <v>0</v>
      </c>
      <c r="U40" s="9">
        <f t="shared" si="6"/>
        <v>1477.3209999999999</v>
      </c>
    </row>
    <row r="41" spans="1:21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189</v>
      </c>
      <c r="F41" s="2">
        <v>600</v>
      </c>
      <c r="G41" s="7">
        <v>1377.84</v>
      </c>
      <c r="H41" s="8"/>
      <c r="I41" s="7">
        <f t="shared" si="0"/>
        <v>1377.84</v>
      </c>
      <c r="J41" s="8"/>
      <c r="K41" s="7">
        <f t="shared" si="1"/>
        <v>1377.84</v>
      </c>
      <c r="L41" s="8"/>
      <c r="M41" s="9">
        <f t="shared" si="2"/>
        <v>1377.84</v>
      </c>
      <c r="N41" s="10"/>
      <c r="O41" s="9">
        <f t="shared" si="3"/>
        <v>1377.84</v>
      </c>
      <c r="P41" s="10">
        <v>99.480999999999995</v>
      </c>
      <c r="Q41" s="9">
        <f t="shared" si="4"/>
        <v>1477.3209999999999</v>
      </c>
      <c r="R41" s="10"/>
      <c r="S41" s="9">
        <f t="shared" si="5"/>
        <v>1477.3209999999999</v>
      </c>
      <c r="T41" s="10"/>
      <c r="U41" s="9">
        <f t="shared" si="6"/>
        <v>1477.3209999999999</v>
      </c>
    </row>
    <row r="42" spans="1:21" ht="63.75">
      <c r="A42" s="3" t="s">
        <v>164</v>
      </c>
      <c r="B42" s="2" t="s">
        <v>5</v>
      </c>
      <c r="C42" s="2" t="s">
        <v>19</v>
      </c>
      <c r="D42" s="2">
        <v>13</v>
      </c>
      <c r="E42" s="1" t="s">
        <v>165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9">
        <f t="shared" si="2"/>
        <v>0</v>
      </c>
      <c r="N42" s="10">
        <f>N43</f>
        <v>0</v>
      </c>
      <c r="O42" s="9">
        <f t="shared" si="3"/>
        <v>0</v>
      </c>
      <c r="P42" s="10">
        <f>P43</f>
        <v>0</v>
      </c>
      <c r="Q42" s="9">
        <f t="shared" si="4"/>
        <v>0</v>
      </c>
      <c r="R42" s="10">
        <f>R43</f>
        <v>0</v>
      </c>
      <c r="S42" s="9">
        <f t="shared" si="5"/>
        <v>0</v>
      </c>
      <c r="T42" s="10">
        <f>T43</f>
        <v>0</v>
      </c>
      <c r="U42" s="9">
        <f t="shared" si="6"/>
        <v>0</v>
      </c>
    </row>
    <row r="43" spans="1:21" ht="38.25">
      <c r="A43" s="3" t="s">
        <v>65</v>
      </c>
      <c r="B43" s="2" t="s">
        <v>5</v>
      </c>
      <c r="C43" s="2" t="s">
        <v>19</v>
      </c>
      <c r="D43" s="2">
        <v>13</v>
      </c>
      <c r="E43" s="1" t="s">
        <v>165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9">
        <f t="shared" si="2"/>
        <v>0</v>
      </c>
      <c r="N43" s="10"/>
      <c r="O43" s="9">
        <f t="shared" si="3"/>
        <v>0</v>
      </c>
      <c r="P43" s="10"/>
      <c r="Q43" s="9">
        <f t="shared" si="4"/>
        <v>0</v>
      </c>
      <c r="R43" s="10"/>
      <c r="S43" s="9">
        <f t="shared" si="5"/>
        <v>0</v>
      </c>
      <c r="T43" s="10"/>
      <c r="U43" s="9">
        <f t="shared" si="6"/>
        <v>0</v>
      </c>
    </row>
    <row r="44" spans="1:21" ht="63.75">
      <c r="A44" s="3" t="s">
        <v>300</v>
      </c>
      <c r="B44" s="2" t="s">
        <v>5</v>
      </c>
      <c r="C44" s="2" t="s">
        <v>19</v>
      </c>
      <c r="D44" s="2">
        <v>13</v>
      </c>
      <c r="E44" s="1" t="s">
        <v>301</v>
      </c>
      <c r="F44" s="2"/>
      <c r="G44" s="7">
        <v>0</v>
      </c>
      <c r="H44" s="8">
        <f>H45</f>
        <v>0</v>
      </c>
      <c r="I44" s="7">
        <f t="shared" si="0"/>
        <v>0</v>
      </c>
      <c r="J44" s="8">
        <f>J45</f>
        <v>0</v>
      </c>
      <c r="K44" s="7">
        <f t="shared" si="1"/>
        <v>0</v>
      </c>
      <c r="L44" s="8">
        <f>L45</f>
        <v>0</v>
      </c>
      <c r="M44" s="9">
        <f t="shared" si="2"/>
        <v>0</v>
      </c>
      <c r="N44" s="10">
        <f>N45</f>
        <v>0</v>
      </c>
      <c r="O44" s="9">
        <f t="shared" si="3"/>
        <v>0</v>
      </c>
      <c r="P44" s="10">
        <f>P45</f>
        <v>0</v>
      </c>
      <c r="Q44" s="9">
        <f t="shared" si="4"/>
        <v>0</v>
      </c>
      <c r="R44" s="10">
        <f>R45</f>
        <v>0</v>
      </c>
      <c r="S44" s="9">
        <f t="shared" si="5"/>
        <v>0</v>
      </c>
      <c r="T44" s="10">
        <f>T45</f>
        <v>0</v>
      </c>
      <c r="U44" s="9">
        <f t="shared" si="6"/>
        <v>0</v>
      </c>
    </row>
    <row r="45" spans="1:21" ht="38.25">
      <c r="A45" s="3" t="s">
        <v>32</v>
      </c>
      <c r="B45" s="2" t="s">
        <v>5</v>
      </c>
      <c r="C45" s="2" t="s">
        <v>19</v>
      </c>
      <c r="D45" s="2">
        <v>13</v>
      </c>
      <c r="E45" s="1" t="s">
        <v>301</v>
      </c>
      <c r="F45" s="2">
        <v>600</v>
      </c>
      <c r="G45" s="7">
        <v>0</v>
      </c>
      <c r="H45" s="8"/>
      <c r="I45" s="7">
        <f t="shared" si="0"/>
        <v>0</v>
      </c>
      <c r="J45" s="8"/>
      <c r="K45" s="7">
        <f t="shared" si="1"/>
        <v>0</v>
      </c>
      <c r="L45" s="8"/>
      <c r="M45" s="9">
        <f t="shared" si="2"/>
        <v>0</v>
      </c>
      <c r="N45" s="10"/>
      <c r="O45" s="9">
        <f t="shared" si="3"/>
        <v>0</v>
      </c>
      <c r="P45" s="10"/>
      <c r="Q45" s="9">
        <f t="shared" si="4"/>
        <v>0</v>
      </c>
      <c r="R45" s="10"/>
      <c r="S45" s="9">
        <f t="shared" si="5"/>
        <v>0</v>
      </c>
      <c r="T45" s="10"/>
      <c r="U45" s="9">
        <f t="shared" si="6"/>
        <v>0</v>
      </c>
    </row>
    <row r="46" spans="1:21" ht="25.5">
      <c r="A46" s="3" t="s">
        <v>216</v>
      </c>
      <c r="B46" s="2" t="s">
        <v>5</v>
      </c>
      <c r="C46" s="2" t="s">
        <v>19</v>
      </c>
      <c r="D46" s="2">
        <v>13</v>
      </c>
      <c r="E46" s="14" t="s">
        <v>217</v>
      </c>
      <c r="F46" s="2"/>
      <c r="G46" s="7">
        <v>25</v>
      </c>
      <c r="H46" s="8">
        <f>H47+H48</f>
        <v>0</v>
      </c>
      <c r="I46" s="7">
        <f t="shared" si="0"/>
        <v>25</v>
      </c>
      <c r="J46" s="8">
        <f>J47+J48</f>
        <v>0</v>
      </c>
      <c r="K46" s="7">
        <f t="shared" si="1"/>
        <v>25</v>
      </c>
      <c r="L46" s="8">
        <f>L47+L48</f>
        <v>0</v>
      </c>
      <c r="M46" s="9">
        <f t="shared" si="2"/>
        <v>25</v>
      </c>
      <c r="N46" s="10">
        <f>N47+N48</f>
        <v>0</v>
      </c>
      <c r="O46" s="9">
        <f t="shared" si="3"/>
        <v>25</v>
      </c>
      <c r="P46" s="10">
        <f>P47+P48</f>
        <v>0</v>
      </c>
      <c r="Q46" s="9">
        <f t="shared" si="4"/>
        <v>25</v>
      </c>
      <c r="R46" s="10">
        <f>R47+R48</f>
        <v>0</v>
      </c>
      <c r="S46" s="9">
        <f t="shared" si="5"/>
        <v>25</v>
      </c>
      <c r="T46" s="10">
        <f>T47+T48</f>
        <v>0</v>
      </c>
      <c r="U46" s="9">
        <f t="shared" si="6"/>
        <v>25</v>
      </c>
    </row>
    <row r="47" spans="1:21" ht="76.5">
      <c r="A47" s="3" t="s">
        <v>94</v>
      </c>
      <c r="B47" s="2" t="s">
        <v>5</v>
      </c>
      <c r="C47" s="2" t="s">
        <v>19</v>
      </c>
      <c r="D47" s="2">
        <v>13</v>
      </c>
      <c r="E47" s="14" t="s">
        <v>217</v>
      </c>
      <c r="F47" s="2">
        <v>100</v>
      </c>
      <c r="G47" s="7">
        <v>23.5</v>
      </c>
      <c r="H47" s="8"/>
      <c r="I47" s="7">
        <f t="shared" si="0"/>
        <v>23.5</v>
      </c>
      <c r="J47" s="8"/>
      <c r="K47" s="7">
        <f t="shared" si="1"/>
        <v>23.5</v>
      </c>
      <c r="L47" s="8"/>
      <c r="M47" s="9">
        <f t="shared" si="2"/>
        <v>23.5</v>
      </c>
      <c r="N47" s="10"/>
      <c r="O47" s="9">
        <f t="shared" si="3"/>
        <v>23.5</v>
      </c>
      <c r="P47" s="10"/>
      <c r="Q47" s="9">
        <f t="shared" si="4"/>
        <v>23.5</v>
      </c>
      <c r="R47" s="10"/>
      <c r="S47" s="9">
        <f t="shared" si="5"/>
        <v>23.5</v>
      </c>
      <c r="T47" s="10"/>
      <c r="U47" s="9">
        <f t="shared" si="6"/>
        <v>23.5</v>
      </c>
    </row>
    <row r="48" spans="1:21" ht="38.25">
      <c r="A48" s="3" t="s">
        <v>32</v>
      </c>
      <c r="B48" s="2" t="s">
        <v>5</v>
      </c>
      <c r="C48" s="2" t="s">
        <v>19</v>
      </c>
      <c r="D48" s="2">
        <v>13</v>
      </c>
      <c r="E48" s="14" t="s">
        <v>217</v>
      </c>
      <c r="F48" s="2">
        <v>200</v>
      </c>
      <c r="G48" s="7">
        <v>1.5</v>
      </c>
      <c r="H48" s="8"/>
      <c r="I48" s="7">
        <f t="shared" si="0"/>
        <v>1.5</v>
      </c>
      <c r="J48" s="8"/>
      <c r="K48" s="7">
        <f t="shared" si="1"/>
        <v>1.5</v>
      </c>
      <c r="L48" s="8"/>
      <c r="M48" s="9">
        <f t="shared" si="2"/>
        <v>1.5</v>
      </c>
      <c r="N48" s="10"/>
      <c r="O48" s="9">
        <f t="shared" si="3"/>
        <v>1.5</v>
      </c>
      <c r="P48" s="10"/>
      <c r="Q48" s="9">
        <f t="shared" si="4"/>
        <v>1.5</v>
      </c>
      <c r="R48" s="10"/>
      <c r="S48" s="9">
        <f t="shared" si="5"/>
        <v>1.5</v>
      </c>
      <c r="T48" s="10"/>
      <c r="U48" s="9">
        <f t="shared" si="6"/>
        <v>1.5</v>
      </c>
    </row>
    <row r="49" spans="1:21" ht="38.25">
      <c r="A49" s="3" t="s">
        <v>218</v>
      </c>
      <c r="B49" s="2" t="s">
        <v>5</v>
      </c>
      <c r="C49" s="2" t="s">
        <v>19</v>
      </c>
      <c r="D49" s="2">
        <v>13</v>
      </c>
      <c r="E49" s="1" t="s">
        <v>219</v>
      </c>
      <c r="F49" s="2"/>
      <c r="G49" s="7">
        <v>0</v>
      </c>
      <c r="H49" s="8">
        <f>H50</f>
        <v>0</v>
      </c>
      <c r="I49" s="7">
        <f t="shared" si="0"/>
        <v>0</v>
      </c>
      <c r="J49" s="8">
        <f>J50</f>
        <v>0</v>
      </c>
      <c r="K49" s="7">
        <f t="shared" si="1"/>
        <v>0</v>
      </c>
      <c r="L49" s="8">
        <f>L50</f>
        <v>0</v>
      </c>
      <c r="M49" s="9">
        <f t="shared" si="2"/>
        <v>0</v>
      </c>
      <c r="N49" s="10">
        <f>N50</f>
        <v>0</v>
      </c>
      <c r="O49" s="9">
        <f t="shared" si="3"/>
        <v>0</v>
      </c>
      <c r="P49" s="10">
        <f>P50</f>
        <v>0</v>
      </c>
      <c r="Q49" s="9">
        <f t="shared" si="4"/>
        <v>0</v>
      </c>
      <c r="R49" s="10">
        <f>R50</f>
        <v>0</v>
      </c>
      <c r="S49" s="9">
        <f t="shared" si="5"/>
        <v>0</v>
      </c>
      <c r="T49" s="10">
        <f>T50</f>
        <v>0</v>
      </c>
      <c r="U49" s="9">
        <f t="shared" si="6"/>
        <v>0</v>
      </c>
    </row>
    <row r="50" spans="1:21" ht="38.25">
      <c r="A50" s="3" t="s">
        <v>32</v>
      </c>
      <c r="B50" s="2" t="s">
        <v>5</v>
      </c>
      <c r="C50" s="2" t="s">
        <v>19</v>
      </c>
      <c r="D50" s="2">
        <v>13</v>
      </c>
      <c r="E50" s="1" t="s">
        <v>219</v>
      </c>
      <c r="F50" s="2">
        <v>200</v>
      </c>
      <c r="G50" s="7">
        <v>0</v>
      </c>
      <c r="H50" s="8"/>
      <c r="I50" s="7">
        <f t="shared" si="0"/>
        <v>0</v>
      </c>
      <c r="J50" s="8"/>
      <c r="K50" s="7">
        <f t="shared" si="1"/>
        <v>0</v>
      </c>
      <c r="L50" s="8"/>
      <c r="M50" s="9">
        <f t="shared" si="2"/>
        <v>0</v>
      </c>
      <c r="N50" s="10"/>
      <c r="O50" s="9">
        <f t="shared" si="3"/>
        <v>0</v>
      </c>
      <c r="P50" s="10"/>
      <c r="Q50" s="9">
        <f t="shared" si="4"/>
        <v>0</v>
      </c>
      <c r="R50" s="10"/>
      <c r="S50" s="9">
        <f t="shared" si="5"/>
        <v>0</v>
      </c>
      <c r="T50" s="10"/>
      <c r="U50" s="9">
        <f t="shared" si="6"/>
        <v>0</v>
      </c>
    </row>
    <row r="51" spans="1:21" ht="38.25">
      <c r="A51" s="3" t="s">
        <v>174</v>
      </c>
      <c r="B51" s="2" t="s">
        <v>5</v>
      </c>
      <c r="C51" s="2" t="s">
        <v>19</v>
      </c>
      <c r="D51" s="2">
        <v>13</v>
      </c>
      <c r="E51" s="1" t="s">
        <v>38</v>
      </c>
      <c r="F51" s="2"/>
      <c r="G51" s="7">
        <v>13997.103360000001</v>
      </c>
      <c r="H51" s="8">
        <f>H52+H53+H54</f>
        <v>-4.9000000000000004</v>
      </c>
      <c r="I51" s="7">
        <f t="shared" si="0"/>
        <v>13992.203360000001</v>
      </c>
      <c r="J51" s="8">
        <f>J52+J53+J54</f>
        <v>0</v>
      </c>
      <c r="K51" s="7">
        <f t="shared" si="1"/>
        <v>13992.203360000001</v>
      </c>
      <c r="L51" s="8">
        <f>L52+L53+L54</f>
        <v>0</v>
      </c>
      <c r="M51" s="9">
        <f t="shared" si="2"/>
        <v>13992.203360000001</v>
      </c>
      <c r="N51" s="10">
        <f>N52+N53+N54</f>
        <v>0</v>
      </c>
      <c r="O51" s="9">
        <f t="shared" si="3"/>
        <v>13992.203360000001</v>
      </c>
      <c r="P51" s="10">
        <f>P52+P53+P54</f>
        <v>0</v>
      </c>
      <c r="Q51" s="9">
        <f t="shared" si="4"/>
        <v>13992.203360000001</v>
      </c>
      <c r="R51" s="10">
        <f>R52+R53+R54</f>
        <v>170.87322</v>
      </c>
      <c r="S51" s="9">
        <f t="shared" si="5"/>
        <v>14163.076580000001</v>
      </c>
      <c r="T51" s="10">
        <f>T52+T53+T54</f>
        <v>124.18899999999999</v>
      </c>
      <c r="U51" s="9">
        <f t="shared" si="6"/>
        <v>14287.265580000001</v>
      </c>
    </row>
    <row r="52" spans="1:21" ht="76.5">
      <c r="A52" s="3" t="s">
        <v>94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100</v>
      </c>
      <c r="G52" s="7">
        <v>8743.5991999999987</v>
      </c>
      <c r="H52" s="8"/>
      <c r="I52" s="7">
        <f t="shared" si="0"/>
        <v>8743.5991999999987</v>
      </c>
      <c r="J52" s="8"/>
      <c r="K52" s="7">
        <f t="shared" si="1"/>
        <v>8743.5991999999987</v>
      </c>
      <c r="L52" s="8"/>
      <c r="M52" s="9">
        <f t="shared" si="2"/>
        <v>8743.5991999999987</v>
      </c>
      <c r="N52" s="10"/>
      <c r="O52" s="9">
        <f t="shared" si="3"/>
        <v>8743.5991999999987</v>
      </c>
      <c r="P52" s="10"/>
      <c r="Q52" s="9">
        <f t="shared" si="4"/>
        <v>8743.5991999999987</v>
      </c>
      <c r="R52" s="10">
        <f>105.04422+65.829</f>
        <v>170.87322</v>
      </c>
      <c r="S52" s="9">
        <f t="shared" si="5"/>
        <v>8914.4724199999982</v>
      </c>
      <c r="T52" s="10"/>
      <c r="U52" s="9">
        <f t="shared" si="6"/>
        <v>8914.4724199999982</v>
      </c>
    </row>
    <row r="53" spans="1:21" ht="38.25">
      <c r="A53" s="3" t="s">
        <v>32</v>
      </c>
      <c r="B53" s="2" t="s">
        <v>5</v>
      </c>
      <c r="C53" s="2" t="s">
        <v>19</v>
      </c>
      <c r="D53" s="2">
        <v>13</v>
      </c>
      <c r="E53" s="1" t="s">
        <v>38</v>
      </c>
      <c r="F53" s="2">
        <v>200</v>
      </c>
      <c r="G53" s="7">
        <v>5174.7071599999999</v>
      </c>
      <c r="H53" s="8">
        <v>-4.9000000000000004</v>
      </c>
      <c r="I53" s="7">
        <f t="shared" si="0"/>
        <v>5169.8071600000003</v>
      </c>
      <c r="J53" s="8"/>
      <c r="K53" s="7">
        <f t="shared" si="1"/>
        <v>5169.8071600000003</v>
      </c>
      <c r="L53" s="8"/>
      <c r="M53" s="9">
        <f t="shared" si="2"/>
        <v>5169.8071600000003</v>
      </c>
      <c r="N53" s="10"/>
      <c r="O53" s="9">
        <f t="shared" si="3"/>
        <v>5169.8071600000003</v>
      </c>
      <c r="P53" s="10"/>
      <c r="Q53" s="9">
        <f t="shared" si="4"/>
        <v>5169.8071600000003</v>
      </c>
      <c r="R53" s="10"/>
      <c r="S53" s="9">
        <f t="shared" si="5"/>
        <v>5169.8071600000003</v>
      </c>
      <c r="T53" s="10">
        <f>4.189+120</f>
        <v>124.18899999999999</v>
      </c>
      <c r="U53" s="9">
        <f t="shared" si="6"/>
        <v>5293.9961600000006</v>
      </c>
    </row>
    <row r="54" spans="1:21" ht="15.75">
      <c r="A54" s="3" t="s">
        <v>54</v>
      </c>
      <c r="B54" s="2" t="s">
        <v>5</v>
      </c>
      <c r="C54" s="2" t="s">
        <v>19</v>
      </c>
      <c r="D54" s="2">
        <v>13</v>
      </c>
      <c r="E54" s="1" t="s">
        <v>38</v>
      </c>
      <c r="F54" s="2">
        <v>800</v>
      </c>
      <c r="G54" s="7">
        <v>78.796999999999983</v>
      </c>
      <c r="H54" s="8"/>
      <c r="I54" s="7">
        <f t="shared" si="0"/>
        <v>78.796999999999983</v>
      </c>
      <c r="J54" s="8"/>
      <c r="K54" s="7">
        <f t="shared" si="1"/>
        <v>78.796999999999983</v>
      </c>
      <c r="L54" s="8"/>
      <c r="M54" s="9">
        <f t="shared" si="2"/>
        <v>78.796999999999983</v>
      </c>
      <c r="N54" s="10"/>
      <c r="O54" s="9">
        <f t="shared" si="3"/>
        <v>78.796999999999983</v>
      </c>
      <c r="P54" s="10"/>
      <c r="Q54" s="9">
        <f t="shared" si="4"/>
        <v>78.796999999999983</v>
      </c>
      <c r="R54" s="10"/>
      <c r="S54" s="9">
        <f t="shared" si="5"/>
        <v>78.796999999999983</v>
      </c>
      <c r="T54" s="10"/>
      <c r="U54" s="9">
        <f t="shared" si="6"/>
        <v>78.796999999999983</v>
      </c>
    </row>
    <row r="55" spans="1:21" ht="38.25">
      <c r="A55" s="3" t="s">
        <v>39</v>
      </c>
      <c r="B55" s="2" t="s">
        <v>5</v>
      </c>
      <c r="C55" s="2" t="s">
        <v>19</v>
      </c>
      <c r="D55" s="2">
        <v>13</v>
      </c>
      <c r="E55" s="1" t="s">
        <v>40</v>
      </c>
      <c r="F55" s="2"/>
      <c r="G55" s="7">
        <v>15.811499999999997</v>
      </c>
      <c r="H55" s="8">
        <f>H56</f>
        <v>0</v>
      </c>
      <c r="I55" s="7">
        <f t="shared" si="0"/>
        <v>15.811499999999997</v>
      </c>
      <c r="J55" s="8">
        <f>J56</f>
        <v>0</v>
      </c>
      <c r="K55" s="7">
        <f t="shared" si="1"/>
        <v>15.811499999999997</v>
      </c>
      <c r="L55" s="8">
        <f>L56</f>
        <v>0</v>
      </c>
      <c r="M55" s="9">
        <f t="shared" si="2"/>
        <v>15.811499999999997</v>
      </c>
      <c r="N55" s="10">
        <f>N56</f>
        <v>0</v>
      </c>
      <c r="O55" s="9">
        <f t="shared" si="3"/>
        <v>15.811499999999997</v>
      </c>
      <c r="P55" s="10">
        <f>P56</f>
        <v>0</v>
      </c>
      <c r="Q55" s="9">
        <f t="shared" si="4"/>
        <v>15.811499999999997</v>
      </c>
      <c r="R55" s="10">
        <f>R56</f>
        <v>0</v>
      </c>
      <c r="S55" s="9">
        <f t="shared" si="5"/>
        <v>15.811499999999997</v>
      </c>
      <c r="T55" s="10">
        <f>T56</f>
        <v>0</v>
      </c>
      <c r="U55" s="9">
        <f t="shared" si="6"/>
        <v>15.811499999999997</v>
      </c>
    </row>
    <row r="56" spans="1:21" ht="38.25">
      <c r="A56" s="3" t="s">
        <v>32</v>
      </c>
      <c r="B56" s="2" t="s">
        <v>5</v>
      </c>
      <c r="C56" s="2" t="s">
        <v>19</v>
      </c>
      <c r="D56" s="2">
        <v>13</v>
      </c>
      <c r="E56" s="1" t="s">
        <v>40</v>
      </c>
      <c r="F56" s="2">
        <v>200</v>
      </c>
      <c r="G56" s="7">
        <v>15.811499999999997</v>
      </c>
      <c r="H56" s="8"/>
      <c r="I56" s="7">
        <f t="shared" si="0"/>
        <v>15.811499999999997</v>
      </c>
      <c r="J56" s="8"/>
      <c r="K56" s="7">
        <f t="shared" si="1"/>
        <v>15.811499999999997</v>
      </c>
      <c r="L56" s="8"/>
      <c r="M56" s="9">
        <f t="shared" si="2"/>
        <v>15.811499999999997</v>
      </c>
      <c r="N56" s="10"/>
      <c r="O56" s="9">
        <f t="shared" si="3"/>
        <v>15.811499999999997</v>
      </c>
      <c r="P56" s="10"/>
      <c r="Q56" s="9">
        <f t="shared" si="4"/>
        <v>15.811499999999997</v>
      </c>
      <c r="R56" s="10"/>
      <c r="S56" s="9">
        <f t="shared" si="5"/>
        <v>15.811499999999997</v>
      </c>
      <c r="T56" s="10"/>
      <c r="U56" s="9">
        <f t="shared" si="6"/>
        <v>15.811499999999997</v>
      </c>
    </row>
    <row r="57" spans="1:21" ht="15.75">
      <c r="A57" s="3" t="s">
        <v>50</v>
      </c>
      <c r="B57" s="2" t="s">
        <v>5</v>
      </c>
      <c r="C57" s="2" t="s">
        <v>19</v>
      </c>
      <c r="D57" s="2">
        <v>13</v>
      </c>
      <c r="E57" s="1" t="s">
        <v>51</v>
      </c>
      <c r="F57" s="2"/>
      <c r="G57" s="7"/>
      <c r="H57" s="8"/>
      <c r="I57" s="7"/>
      <c r="J57" s="8"/>
      <c r="K57" s="7"/>
      <c r="L57" s="8"/>
      <c r="M57" s="9">
        <f t="shared" si="2"/>
        <v>0</v>
      </c>
      <c r="N57" s="10">
        <f>N58</f>
        <v>450.14100000000002</v>
      </c>
      <c r="O57" s="9">
        <f t="shared" si="3"/>
        <v>450.14100000000002</v>
      </c>
      <c r="P57" s="10">
        <f>P58</f>
        <v>0</v>
      </c>
      <c r="Q57" s="9">
        <f t="shared" si="4"/>
        <v>450.14100000000002</v>
      </c>
      <c r="R57" s="10">
        <f>R58</f>
        <v>0</v>
      </c>
      <c r="S57" s="9">
        <f t="shared" si="5"/>
        <v>450.14100000000002</v>
      </c>
      <c r="T57" s="10">
        <f>T58</f>
        <v>261.37099999999998</v>
      </c>
      <c r="U57" s="9">
        <f t="shared" si="6"/>
        <v>711.51199999999994</v>
      </c>
    </row>
    <row r="58" spans="1:21" ht="38.25">
      <c r="A58" s="3" t="s">
        <v>32</v>
      </c>
      <c r="B58" s="2" t="s">
        <v>5</v>
      </c>
      <c r="C58" s="2" t="s">
        <v>19</v>
      </c>
      <c r="D58" s="2">
        <v>13</v>
      </c>
      <c r="E58" s="1" t="s">
        <v>51</v>
      </c>
      <c r="F58" s="2">
        <v>200</v>
      </c>
      <c r="G58" s="7"/>
      <c r="H58" s="8"/>
      <c r="I58" s="7"/>
      <c r="J58" s="8"/>
      <c r="K58" s="7"/>
      <c r="L58" s="8"/>
      <c r="M58" s="9">
        <f t="shared" si="2"/>
        <v>0</v>
      </c>
      <c r="N58" s="10">
        <v>450.14100000000002</v>
      </c>
      <c r="O58" s="9">
        <f t="shared" si="3"/>
        <v>450.14100000000002</v>
      </c>
      <c r="P58" s="10"/>
      <c r="Q58" s="9">
        <f t="shared" si="4"/>
        <v>450.14100000000002</v>
      </c>
      <c r="R58" s="10"/>
      <c r="S58" s="9">
        <f t="shared" si="5"/>
        <v>450.14100000000002</v>
      </c>
      <c r="T58" s="10">
        <f>44.721-4+220.65</f>
        <v>261.37099999999998</v>
      </c>
      <c r="U58" s="9">
        <f t="shared" si="6"/>
        <v>711.51199999999994</v>
      </c>
    </row>
    <row r="59" spans="1:21" ht="38.25">
      <c r="A59" s="3" t="s">
        <v>267</v>
      </c>
      <c r="B59" s="12" t="s">
        <v>5</v>
      </c>
      <c r="C59" s="12" t="s">
        <v>19</v>
      </c>
      <c r="D59" s="2">
        <v>13</v>
      </c>
      <c r="E59" s="1" t="s">
        <v>268</v>
      </c>
      <c r="F59" s="2"/>
      <c r="G59" s="7">
        <v>64.194890000000001</v>
      </c>
      <c r="H59" s="8">
        <f>H60</f>
        <v>4.9000000000000004</v>
      </c>
      <c r="I59" s="7">
        <f t="shared" si="0"/>
        <v>69.094890000000007</v>
      </c>
      <c r="J59" s="8">
        <f>J60</f>
        <v>0</v>
      </c>
      <c r="K59" s="7">
        <f t="shared" si="1"/>
        <v>69.094890000000007</v>
      </c>
      <c r="L59" s="8">
        <f>L60</f>
        <v>0</v>
      </c>
      <c r="M59" s="9">
        <f t="shared" si="2"/>
        <v>69.094890000000007</v>
      </c>
      <c r="N59" s="10">
        <f>N60</f>
        <v>0</v>
      </c>
      <c r="O59" s="9">
        <f t="shared" si="3"/>
        <v>69.094890000000007</v>
      </c>
      <c r="P59" s="10">
        <f>P60</f>
        <v>0</v>
      </c>
      <c r="Q59" s="9">
        <f t="shared" si="4"/>
        <v>69.094890000000007</v>
      </c>
      <c r="R59" s="10">
        <f>R60</f>
        <v>0</v>
      </c>
      <c r="S59" s="9">
        <f t="shared" si="5"/>
        <v>69.094890000000007</v>
      </c>
      <c r="T59" s="10">
        <f>T60</f>
        <v>-0.189</v>
      </c>
      <c r="U59" s="9">
        <f t="shared" si="6"/>
        <v>68.905890000000014</v>
      </c>
    </row>
    <row r="60" spans="1:21" ht="38.25">
      <c r="A60" s="3" t="s">
        <v>32</v>
      </c>
      <c r="B60" s="12" t="s">
        <v>5</v>
      </c>
      <c r="C60" s="12" t="s">
        <v>19</v>
      </c>
      <c r="D60" s="2">
        <v>13</v>
      </c>
      <c r="E60" s="1" t="s">
        <v>268</v>
      </c>
      <c r="F60" s="2">
        <v>200</v>
      </c>
      <c r="G60" s="7">
        <v>64.194890000000001</v>
      </c>
      <c r="H60" s="8">
        <v>4.9000000000000004</v>
      </c>
      <c r="I60" s="7">
        <f t="shared" si="0"/>
        <v>69.094890000000007</v>
      </c>
      <c r="J60" s="8"/>
      <c r="K60" s="7">
        <f t="shared" si="1"/>
        <v>69.094890000000007</v>
      </c>
      <c r="L60" s="8"/>
      <c r="M60" s="9">
        <f t="shared" si="2"/>
        <v>69.094890000000007</v>
      </c>
      <c r="N60" s="10"/>
      <c r="O60" s="9">
        <f t="shared" si="3"/>
        <v>69.094890000000007</v>
      </c>
      <c r="P60" s="10"/>
      <c r="Q60" s="9">
        <f t="shared" si="4"/>
        <v>69.094890000000007</v>
      </c>
      <c r="R60" s="10"/>
      <c r="S60" s="9">
        <f t="shared" si="5"/>
        <v>69.094890000000007</v>
      </c>
      <c r="T60" s="10">
        <v>-0.189</v>
      </c>
      <c r="U60" s="9">
        <f t="shared" si="6"/>
        <v>68.905890000000014</v>
      </c>
    </row>
    <row r="61" spans="1:21" ht="51">
      <c r="A61" s="3" t="s">
        <v>41</v>
      </c>
      <c r="B61" s="12" t="s">
        <v>5</v>
      </c>
      <c r="C61" s="12" t="s">
        <v>19</v>
      </c>
      <c r="D61" s="2">
        <v>13</v>
      </c>
      <c r="E61" s="14" t="s">
        <v>42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9">
        <f t="shared" si="2"/>
        <v>0</v>
      </c>
      <c r="N61" s="10">
        <f>N62</f>
        <v>0</v>
      </c>
      <c r="O61" s="9">
        <f t="shared" si="3"/>
        <v>0</v>
      </c>
      <c r="P61" s="10">
        <f>P62</f>
        <v>0</v>
      </c>
      <c r="Q61" s="9">
        <f t="shared" si="4"/>
        <v>0</v>
      </c>
      <c r="R61" s="10">
        <f>R62</f>
        <v>0</v>
      </c>
      <c r="S61" s="9">
        <f t="shared" si="5"/>
        <v>0</v>
      </c>
      <c r="T61" s="10">
        <f>T62</f>
        <v>0</v>
      </c>
      <c r="U61" s="9">
        <f t="shared" si="6"/>
        <v>0</v>
      </c>
    </row>
    <row r="62" spans="1:21" ht="38.25">
      <c r="A62" s="3" t="s">
        <v>32</v>
      </c>
      <c r="B62" s="12" t="s">
        <v>5</v>
      </c>
      <c r="C62" s="12" t="s">
        <v>19</v>
      </c>
      <c r="D62" s="2">
        <v>13</v>
      </c>
      <c r="E62" s="14" t="s">
        <v>42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9">
        <f t="shared" si="2"/>
        <v>0</v>
      </c>
      <c r="N62" s="10"/>
      <c r="O62" s="9">
        <f t="shared" si="3"/>
        <v>0</v>
      </c>
      <c r="P62" s="10"/>
      <c r="Q62" s="9">
        <f t="shared" si="4"/>
        <v>0</v>
      </c>
      <c r="R62" s="10"/>
      <c r="S62" s="9">
        <f t="shared" si="5"/>
        <v>0</v>
      </c>
      <c r="T62" s="10"/>
      <c r="U62" s="9">
        <f t="shared" si="6"/>
        <v>0</v>
      </c>
    </row>
    <row r="63" spans="1:21" ht="38.25">
      <c r="A63" s="3" t="s">
        <v>43</v>
      </c>
      <c r="B63" s="12" t="s">
        <v>5</v>
      </c>
      <c r="C63" s="2" t="s">
        <v>19</v>
      </c>
      <c r="D63" s="2">
        <v>13</v>
      </c>
      <c r="E63" s="14" t="s">
        <v>44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0</v>
      </c>
      <c r="K63" s="7">
        <f t="shared" si="1"/>
        <v>0</v>
      </c>
      <c r="L63" s="8">
        <f>L64</f>
        <v>0</v>
      </c>
      <c r="M63" s="9">
        <f t="shared" si="2"/>
        <v>0</v>
      </c>
      <c r="N63" s="10">
        <f>N64</f>
        <v>227.39760000000001</v>
      </c>
      <c r="O63" s="9">
        <f t="shared" si="3"/>
        <v>227.39760000000001</v>
      </c>
      <c r="P63" s="10">
        <f>P64</f>
        <v>0</v>
      </c>
      <c r="Q63" s="9">
        <f t="shared" si="4"/>
        <v>227.39760000000001</v>
      </c>
      <c r="R63" s="10">
        <f>R64</f>
        <v>0</v>
      </c>
      <c r="S63" s="9">
        <f t="shared" si="5"/>
        <v>227.39760000000001</v>
      </c>
      <c r="T63" s="10">
        <f>T64</f>
        <v>0</v>
      </c>
      <c r="U63" s="9">
        <f t="shared" si="6"/>
        <v>227.39760000000001</v>
      </c>
    </row>
    <row r="64" spans="1:21" ht="38.25">
      <c r="A64" s="3" t="s">
        <v>32</v>
      </c>
      <c r="B64" s="12" t="s">
        <v>5</v>
      </c>
      <c r="C64" s="2" t="s">
        <v>19</v>
      </c>
      <c r="D64" s="2">
        <v>13</v>
      </c>
      <c r="E64" s="14" t="s">
        <v>44</v>
      </c>
      <c r="F64" s="2">
        <v>200</v>
      </c>
      <c r="G64" s="7">
        <v>0</v>
      </c>
      <c r="H64" s="8"/>
      <c r="I64" s="7">
        <f t="shared" si="0"/>
        <v>0</v>
      </c>
      <c r="J64" s="8"/>
      <c r="K64" s="7">
        <f t="shared" si="1"/>
        <v>0</v>
      </c>
      <c r="L64" s="8"/>
      <c r="M64" s="9">
        <f t="shared" si="2"/>
        <v>0</v>
      </c>
      <c r="N64" s="10">
        <v>227.39760000000001</v>
      </c>
      <c r="O64" s="9">
        <f t="shared" si="3"/>
        <v>227.39760000000001</v>
      </c>
      <c r="P64" s="10"/>
      <c r="Q64" s="9">
        <f t="shared" si="4"/>
        <v>227.39760000000001</v>
      </c>
      <c r="R64" s="10"/>
      <c r="S64" s="9">
        <f t="shared" si="5"/>
        <v>227.39760000000001</v>
      </c>
      <c r="T64" s="10"/>
      <c r="U64" s="9">
        <f t="shared" si="6"/>
        <v>227.39760000000001</v>
      </c>
    </row>
    <row r="65" spans="1:21" ht="63.75">
      <c r="A65" s="3" t="s">
        <v>222</v>
      </c>
      <c r="B65" s="12" t="s">
        <v>5</v>
      </c>
      <c r="C65" s="2" t="s">
        <v>19</v>
      </c>
      <c r="D65" s="2">
        <v>13</v>
      </c>
      <c r="E65" s="14" t="s">
        <v>223</v>
      </c>
      <c r="F65" s="2"/>
      <c r="G65" s="7">
        <v>0</v>
      </c>
      <c r="H65" s="8">
        <f>H66</f>
        <v>0</v>
      </c>
      <c r="I65" s="7">
        <f t="shared" si="0"/>
        <v>0</v>
      </c>
      <c r="J65" s="8">
        <f>J66</f>
        <v>53</v>
      </c>
      <c r="K65" s="7">
        <f t="shared" si="1"/>
        <v>53</v>
      </c>
      <c r="L65" s="8">
        <f>L66</f>
        <v>0</v>
      </c>
      <c r="M65" s="9">
        <f t="shared" si="2"/>
        <v>53</v>
      </c>
      <c r="N65" s="10">
        <f>N66</f>
        <v>0</v>
      </c>
      <c r="O65" s="9">
        <f t="shared" si="3"/>
        <v>53</v>
      </c>
      <c r="P65" s="10">
        <f>P66</f>
        <v>0</v>
      </c>
      <c r="Q65" s="9">
        <f t="shared" si="4"/>
        <v>53</v>
      </c>
      <c r="R65" s="10">
        <f>R66</f>
        <v>0</v>
      </c>
      <c r="S65" s="9">
        <f t="shared" si="5"/>
        <v>53</v>
      </c>
      <c r="T65" s="10">
        <f>T66</f>
        <v>0</v>
      </c>
      <c r="U65" s="9">
        <f t="shared" si="6"/>
        <v>53</v>
      </c>
    </row>
    <row r="66" spans="1:21" ht="15.75">
      <c r="A66" s="3" t="s">
        <v>54</v>
      </c>
      <c r="B66" s="12" t="s">
        <v>5</v>
      </c>
      <c r="C66" s="2" t="s">
        <v>19</v>
      </c>
      <c r="D66" s="2">
        <v>13</v>
      </c>
      <c r="E66" s="14" t="s">
        <v>223</v>
      </c>
      <c r="F66" s="2">
        <v>800</v>
      </c>
      <c r="G66" s="7">
        <v>0</v>
      </c>
      <c r="H66" s="8"/>
      <c r="I66" s="7">
        <f t="shared" si="0"/>
        <v>0</v>
      </c>
      <c r="J66" s="8">
        <v>53</v>
      </c>
      <c r="K66" s="7">
        <f t="shared" si="1"/>
        <v>53</v>
      </c>
      <c r="L66" s="8"/>
      <c r="M66" s="9">
        <f t="shared" si="2"/>
        <v>53</v>
      </c>
      <c r="N66" s="10"/>
      <c r="O66" s="9">
        <f t="shared" si="3"/>
        <v>53</v>
      </c>
      <c r="P66" s="10"/>
      <c r="Q66" s="9">
        <f t="shared" si="4"/>
        <v>53</v>
      </c>
      <c r="R66" s="10"/>
      <c r="S66" s="9">
        <f t="shared" si="5"/>
        <v>53</v>
      </c>
      <c r="T66" s="10"/>
      <c r="U66" s="9">
        <f t="shared" si="6"/>
        <v>53</v>
      </c>
    </row>
    <row r="67" spans="1:21" ht="38.25">
      <c r="A67" s="3" t="s">
        <v>173</v>
      </c>
      <c r="B67" s="2" t="s">
        <v>5</v>
      </c>
      <c r="C67" s="2" t="s">
        <v>20</v>
      </c>
      <c r="D67" s="2" t="s">
        <v>27</v>
      </c>
      <c r="E67" s="1" t="s">
        <v>46</v>
      </c>
      <c r="F67" s="2"/>
      <c r="G67" s="7">
        <v>2060.8651</v>
      </c>
      <c r="H67" s="8">
        <f>H68+H69+H70</f>
        <v>0</v>
      </c>
      <c r="I67" s="7">
        <f t="shared" si="0"/>
        <v>2060.8651</v>
      </c>
      <c r="J67" s="8">
        <f>J68+J69+J70</f>
        <v>0</v>
      </c>
      <c r="K67" s="7">
        <f t="shared" si="1"/>
        <v>2060.8651</v>
      </c>
      <c r="L67" s="8">
        <f>L68+L69+L70</f>
        <v>0</v>
      </c>
      <c r="M67" s="9">
        <f t="shared" si="2"/>
        <v>2060.8651</v>
      </c>
      <c r="N67" s="10">
        <f>N68+N69+N70</f>
        <v>0</v>
      </c>
      <c r="O67" s="9">
        <f t="shared" si="3"/>
        <v>2060.8651</v>
      </c>
      <c r="P67" s="10">
        <f>P68+P69+P70</f>
        <v>37.799999999999997</v>
      </c>
      <c r="Q67" s="9">
        <f t="shared" si="4"/>
        <v>2098.6651000000002</v>
      </c>
      <c r="R67" s="10">
        <f>R68+R69+R70</f>
        <v>23.221170000000001</v>
      </c>
      <c r="S67" s="9">
        <f t="shared" si="5"/>
        <v>2121.88627</v>
      </c>
      <c r="T67" s="10">
        <f>T68+T69+T70</f>
        <v>0</v>
      </c>
      <c r="U67" s="9">
        <f t="shared" si="6"/>
        <v>2121.88627</v>
      </c>
    </row>
    <row r="68" spans="1:21" ht="76.5">
      <c r="A68" s="3" t="s">
        <v>94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100</v>
      </c>
      <c r="G68" s="7">
        <v>1488.6111100000001</v>
      </c>
      <c r="H68" s="8"/>
      <c r="I68" s="7">
        <f t="shared" si="0"/>
        <v>1488.6111100000001</v>
      </c>
      <c r="J68" s="8"/>
      <c r="K68" s="7">
        <f t="shared" si="1"/>
        <v>1488.6111100000001</v>
      </c>
      <c r="L68" s="8"/>
      <c r="M68" s="9">
        <f t="shared" si="2"/>
        <v>1488.6111100000001</v>
      </c>
      <c r="N68" s="10"/>
      <c r="O68" s="9">
        <f t="shared" si="3"/>
        <v>1488.6111100000001</v>
      </c>
      <c r="P68" s="10"/>
      <c r="Q68" s="9">
        <f t="shared" si="4"/>
        <v>1488.6111100000001</v>
      </c>
      <c r="R68" s="10">
        <v>23.221170000000001</v>
      </c>
      <c r="S68" s="9">
        <f t="shared" si="5"/>
        <v>1511.8322800000001</v>
      </c>
      <c r="T68" s="10"/>
      <c r="U68" s="9">
        <f t="shared" si="6"/>
        <v>1511.8322800000001</v>
      </c>
    </row>
    <row r="69" spans="1:21" ht="38.25">
      <c r="A69" s="3" t="s">
        <v>32</v>
      </c>
      <c r="B69" s="2" t="s">
        <v>5</v>
      </c>
      <c r="C69" s="2" t="s">
        <v>20</v>
      </c>
      <c r="D69" s="2" t="s">
        <v>27</v>
      </c>
      <c r="E69" s="1" t="s">
        <v>46</v>
      </c>
      <c r="F69" s="2">
        <v>200</v>
      </c>
      <c r="G69" s="7">
        <v>572.15399000000002</v>
      </c>
      <c r="H69" s="8"/>
      <c r="I69" s="7">
        <f t="shared" si="0"/>
        <v>572.15399000000002</v>
      </c>
      <c r="J69" s="8"/>
      <c r="K69" s="7">
        <f t="shared" si="1"/>
        <v>572.15399000000002</v>
      </c>
      <c r="L69" s="8"/>
      <c r="M69" s="9">
        <f t="shared" si="2"/>
        <v>572.15399000000002</v>
      </c>
      <c r="N69" s="10"/>
      <c r="O69" s="9">
        <f t="shared" si="3"/>
        <v>572.15399000000002</v>
      </c>
      <c r="P69" s="10">
        <v>37.799999999999997</v>
      </c>
      <c r="Q69" s="9">
        <f t="shared" si="4"/>
        <v>609.95398999999998</v>
      </c>
      <c r="R69" s="10"/>
      <c r="S69" s="9">
        <f t="shared" si="5"/>
        <v>609.95398999999998</v>
      </c>
      <c r="T69" s="10"/>
      <c r="U69" s="9">
        <f t="shared" si="6"/>
        <v>609.95398999999998</v>
      </c>
    </row>
    <row r="70" spans="1:21" ht="15.75">
      <c r="A70" s="3" t="s">
        <v>54</v>
      </c>
      <c r="B70" s="2" t="s">
        <v>5</v>
      </c>
      <c r="C70" s="2" t="s">
        <v>20</v>
      </c>
      <c r="D70" s="2" t="s">
        <v>27</v>
      </c>
      <c r="E70" s="1" t="s">
        <v>46</v>
      </c>
      <c r="F70" s="2">
        <v>800</v>
      </c>
      <c r="G70" s="7">
        <v>0.10000000000000009</v>
      </c>
      <c r="H70" s="8"/>
      <c r="I70" s="7">
        <f t="shared" si="0"/>
        <v>0.10000000000000009</v>
      </c>
      <c r="J70" s="8"/>
      <c r="K70" s="7">
        <f t="shared" si="1"/>
        <v>0.10000000000000009</v>
      </c>
      <c r="L70" s="8"/>
      <c r="M70" s="9">
        <f t="shared" si="2"/>
        <v>0.10000000000000009</v>
      </c>
      <c r="N70" s="10"/>
      <c r="O70" s="9">
        <f t="shared" si="3"/>
        <v>0.10000000000000009</v>
      </c>
      <c r="P70" s="10"/>
      <c r="Q70" s="9">
        <f t="shared" si="4"/>
        <v>0.10000000000000009</v>
      </c>
      <c r="R70" s="10"/>
      <c r="S70" s="9">
        <f t="shared" si="5"/>
        <v>0.10000000000000009</v>
      </c>
      <c r="T70" s="10"/>
      <c r="U70" s="9">
        <f t="shared" si="6"/>
        <v>0.10000000000000009</v>
      </c>
    </row>
    <row r="71" spans="1:21" ht="38.25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185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9">
        <f t="shared" si="2"/>
        <v>0</v>
      </c>
      <c r="N71" s="10">
        <f>N72</f>
        <v>0</v>
      </c>
      <c r="O71" s="9">
        <f t="shared" si="3"/>
        <v>0</v>
      </c>
      <c r="P71" s="10">
        <f>P72</f>
        <v>0</v>
      </c>
      <c r="Q71" s="9">
        <f t="shared" si="4"/>
        <v>0</v>
      </c>
      <c r="R71" s="10">
        <f>R72</f>
        <v>0</v>
      </c>
      <c r="S71" s="9">
        <f t="shared" si="5"/>
        <v>0</v>
      </c>
      <c r="T71" s="10">
        <f>T72</f>
        <v>0</v>
      </c>
      <c r="U71" s="9">
        <f t="shared" si="6"/>
        <v>0</v>
      </c>
    </row>
    <row r="72" spans="1:21" ht="38.25">
      <c r="A72" s="3" t="s">
        <v>32</v>
      </c>
      <c r="B72" s="2" t="s">
        <v>5</v>
      </c>
      <c r="C72" s="2" t="s">
        <v>20</v>
      </c>
      <c r="D72" s="2" t="s">
        <v>27</v>
      </c>
      <c r="E72" s="1" t="s">
        <v>185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9">
        <f t="shared" si="2"/>
        <v>0</v>
      </c>
      <c r="N72" s="10"/>
      <c r="O72" s="9">
        <f t="shared" si="3"/>
        <v>0</v>
      </c>
      <c r="P72" s="10"/>
      <c r="Q72" s="9">
        <f t="shared" si="4"/>
        <v>0</v>
      </c>
      <c r="R72" s="10"/>
      <c r="S72" s="9">
        <f t="shared" si="5"/>
        <v>0</v>
      </c>
      <c r="T72" s="10"/>
      <c r="U72" s="9">
        <f t="shared" si="6"/>
        <v>0</v>
      </c>
    </row>
    <row r="73" spans="1:21" ht="38.25">
      <c r="A73" s="3" t="s">
        <v>184</v>
      </c>
      <c r="B73" s="2" t="s">
        <v>5</v>
      </c>
      <c r="C73" s="2" t="s">
        <v>20</v>
      </c>
      <c r="D73" s="2" t="s">
        <v>27</v>
      </c>
      <c r="E73" s="1" t="s">
        <v>291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  <c r="L73" s="8">
        <f>L74</f>
        <v>0</v>
      </c>
      <c r="M73" s="9">
        <f t="shared" si="2"/>
        <v>0</v>
      </c>
      <c r="N73" s="10">
        <f>N74</f>
        <v>0</v>
      </c>
      <c r="O73" s="9">
        <f t="shared" si="3"/>
        <v>0</v>
      </c>
      <c r="P73" s="10">
        <f>P74</f>
        <v>0</v>
      </c>
      <c r="Q73" s="9">
        <f t="shared" si="4"/>
        <v>0</v>
      </c>
      <c r="R73" s="10">
        <f>R74</f>
        <v>0</v>
      </c>
      <c r="S73" s="9">
        <f t="shared" si="5"/>
        <v>0</v>
      </c>
      <c r="T73" s="10">
        <f>T74</f>
        <v>0</v>
      </c>
      <c r="U73" s="9">
        <f t="shared" si="6"/>
        <v>0</v>
      </c>
    </row>
    <row r="74" spans="1:21" ht="38.25">
      <c r="A74" s="3" t="s">
        <v>32</v>
      </c>
      <c r="B74" s="2" t="s">
        <v>5</v>
      </c>
      <c r="C74" s="2" t="s">
        <v>20</v>
      </c>
      <c r="D74" s="2" t="s">
        <v>27</v>
      </c>
      <c r="E74" s="1" t="s">
        <v>291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8"/>
      <c r="M74" s="9">
        <f t="shared" si="2"/>
        <v>0</v>
      </c>
      <c r="N74" s="10"/>
      <c r="O74" s="9">
        <f t="shared" si="3"/>
        <v>0</v>
      </c>
      <c r="P74" s="10"/>
      <c r="Q74" s="9">
        <f t="shared" si="4"/>
        <v>0</v>
      </c>
      <c r="R74" s="10"/>
      <c r="S74" s="9">
        <f t="shared" si="5"/>
        <v>0</v>
      </c>
      <c r="T74" s="10"/>
      <c r="U74" s="9">
        <f t="shared" si="6"/>
        <v>0</v>
      </c>
    </row>
    <row r="75" spans="1:21" ht="63.75">
      <c r="A75" s="3" t="s">
        <v>355</v>
      </c>
      <c r="B75" s="2" t="s">
        <v>5</v>
      </c>
      <c r="C75" s="2" t="s">
        <v>21</v>
      </c>
      <c r="D75" s="2" t="s">
        <v>22</v>
      </c>
      <c r="E75" s="14" t="s">
        <v>47</v>
      </c>
      <c r="F75" s="2"/>
      <c r="G75" s="7">
        <v>92.949990000000014</v>
      </c>
      <c r="H75" s="8">
        <f>H76</f>
        <v>0</v>
      </c>
      <c r="I75" s="7">
        <f t="shared" si="0"/>
        <v>92.949990000000014</v>
      </c>
      <c r="J75" s="8">
        <f>J76</f>
        <v>0</v>
      </c>
      <c r="K75" s="7">
        <f t="shared" si="1"/>
        <v>92.949990000000014</v>
      </c>
      <c r="L75" s="8">
        <f>L76</f>
        <v>0</v>
      </c>
      <c r="M75" s="9">
        <f t="shared" si="2"/>
        <v>92.949990000000014</v>
      </c>
      <c r="N75" s="10">
        <f>N76</f>
        <v>0</v>
      </c>
      <c r="O75" s="9">
        <f t="shared" si="3"/>
        <v>92.949990000000014</v>
      </c>
      <c r="P75" s="10">
        <f>P76</f>
        <v>83.05001</v>
      </c>
      <c r="Q75" s="9">
        <f t="shared" si="4"/>
        <v>176</v>
      </c>
      <c r="R75" s="10">
        <f>R76</f>
        <v>0</v>
      </c>
      <c r="S75" s="9">
        <f t="shared" si="5"/>
        <v>176</v>
      </c>
      <c r="T75" s="10">
        <f>T76</f>
        <v>0</v>
      </c>
      <c r="U75" s="9">
        <f t="shared" si="6"/>
        <v>176</v>
      </c>
    </row>
    <row r="76" spans="1:21" ht="38.25">
      <c r="A76" s="3" t="s">
        <v>32</v>
      </c>
      <c r="B76" s="2" t="s">
        <v>5</v>
      </c>
      <c r="C76" s="2" t="s">
        <v>21</v>
      </c>
      <c r="D76" s="2" t="s">
        <v>22</v>
      </c>
      <c r="E76" s="14" t="s">
        <v>47</v>
      </c>
      <c r="F76" s="2">
        <v>200</v>
      </c>
      <c r="G76" s="7">
        <v>92.949990000000014</v>
      </c>
      <c r="H76" s="8"/>
      <c r="I76" s="7">
        <f t="shared" si="0"/>
        <v>92.949990000000014</v>
      </c>
      <c r="J76" s="8"/>
      <c r="K76" s="7">
        <f t="shared" si="1"/>
        <v>92.949990000000014</v>
      </c>
      <c r="L76" s="8"/>
      <c r="M76" s="9">
        <f t="shared" si="2"/>
        <v>92.949990000000014</v>
      </c>
      <c r="N76" s="10"/>
      <c r="O76" s="9">
        <f t="shared" si="3"/>
        <v>92.949990000000014</v>
      </c>
      <c r="P76" s="10">
        <v>83.05001</v>
      </c>
      <c r="Q76" s="9">
        <f t="shared" si="4"/>
        <v>176</v>
      </c>
      <c r="R76" s="10"/>
      <c r="S76" s="9">
        <f t="shared" si="5"/>
        <v>176</v>
      </c>
      <c r="T76" s="10"/>
      <c r="U76" s="9">
        <f t="shared" si="6"/>
        <v>176</v>
      </c>
    </row>
    <row r="77" spans="1:21" ht="76.5">
      <c r="A77" s="3" t="s">
        <v>192</v>
      </c>
      <c r="B77" s="2" t="s">
        <v>5</v>
      </c>
      <c r="C77" s="2" t="s">
        <v>21</v>
      </c>
      <c r="D77" s="2" t="s">
        <v>22</v>
      </c>
      <c r="E77" s="14" t="s">
        <v>193</v>
      </c>
      <c r="F77" s="2"/>
      <c r="G77" s="7">
        <v>0</v>
      </c>
      <c r="H77" s="8">
        <f>H78</f>
        <v>0</v>
      </c>
      <c r="I77" s="7">
        <f t="shared" si="0"/>
        <v>0</v>
      </c>
      <c r="J77" s="8">
        <f>J78</f>
        <v>0</v>
      </c>
      <c r="K77" s="7">
        <f t="shared" si="1"/>
        <v>0</v>
      </c>
      <c r="L77" s="8">
        <f>L78</f>
        <v>0</v>
      </c>
      <c r="M77" s="9">
        <f t="shared" si="2"/>
        <v>0</v>
      </c>
      <c r="N77" s="10">
        <f>N78</f>
        <v>0</v>
      </c>
      <c r="O77" s="9">
        <f t="shared" si="3"/>
        <v>0</v>
      </c>
      <c r="P77" s="10">
        <f>P78</f>
        <v>0</v>
      </c>
      <c r="Q77" s="9">
        <f t="shared" si="4"/>
        <v>0</v>
      </c>
      <c r="R77" s="10">
        <f>R78</f>
        <v>0</v>
      </c>
      <c r="S77" s="9">
        <f t="shared" si="5"/>
        <v>0</v>
      </c>
      <c r="T77" s="10">
        <f>T78</f>
        <v>0</v>
      </c>
      <c r="U77" s="9">
        <f t="shared" si="6"/>
        <v>0</v>
      </c>
    </row>
    <row r="78" spans="1:21" ht="38.25">
      <c r="A78" s="3" t="s">
        <v>32</v>
      </c>
      <c r="B78" s="2" t="s">
        <v>5</v>
      </c>
      <c r="C78" s="2" t="s">
        <v>21</v>
      </c>
      <c r="D78" s="2" t="s">
        <v>22</v>
      </c>
      <c r="E78" s="14" t="s">
        <v>193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9">
        <f t="shared" si="2"/>
        <v>0</v>
      </c>
      <c r="N78" s="10"/>
      <c r="O78" s="9">
        <f t="shared" si="3"/>
        <v>0</v>
      </c>
      <c r="P78" s="10"/>
      <c r="Q78" s="9">
        <f t="shared" si="4"/>
        <v>0</v>
      </c>
      <c r="R78" s="10"/>
      <c r="S78" s="9">
        <f t="shared" si="5"/>
        <v>0</v>
      </c>
      <c r="T78" s="10"/>
      <c r="U78" s="9">
        <f t="shared" si="6"/>
        <v>0</v>
      </c>
    </row>
    <row r="79" spans="1:21" ht="25.5">
      <c r="A79" s="3" t="s">
        <v>182</v>
      </c>
      <c r="B79" s="2" t="s">
        <v>5</v>
      </c>
      <c r="C79" s="2" t="s">
        <v>21</v>
      </c>
      <c r="D79" s="2" t="s">
        <v>24</v>
      </c>
      <c r="E79" s="1" t="s">
        <v>183</v>
      </c>
      <c r="F79" s="2"/>
      <c r="G79" s="7">
        <v>0</v>
      </c>
      <c r="H79" s="8">
        <f>H80+H81</f>
        <v>0</v>
      </c>
      <c r="I79" s="7">
        <f t="shared" si="0"/>
        <v>0</v>
      </c>
      <c r="J79" s="8">
        <f>J80+J81</f>
        <v>0</v>
      </c>
      <c r="K79" s="7">
        <f t="shared" si="1"/>
        <v>0</v>
      </c>
      <c r="L79" s="8">
        <f>L80+L81</f>
        <v>0</v>
      </c>
      <c r="M79" s="9">
        <f t="shared" si="2"/>
        <v>0</v>
      </c>
      <c r="N79" s="10">
        <f>N80+N81</f>
        <v>0</v>
      </c>
      <c r="O79" s="9">
        <f t="shared" si="3"/>
        <v>0</v>
      </c>
      <c r="P79" s="10">
        <f>P80+P81</f>
        <v>0</v>
      </c>
      <c r="Q79" s="9">
        <f t="shared" si="4"/>
        <v>0</v>
      </c>
      <c r="R79" s="10">
        <f>R80+R81</f>
        <v>0</v>
      </c>
      <c r="S79" s="9">
        <f t="shared" si="5"/>
        <v>0</v>
      </c>
      <c r="T79" s="10">
        <f>T80+T81</f>
        <v>0</v>
      </c>
      <c r="U79" s="9">
        <f t="shared" si="6"/>
        <v>0</v>
      </c>
    </row>
    <row r="80" spans="1:21" ht="38.25">
      <c r="A80" s="3" t="s">
        <v>32</v>
      </c>
      <c r="B80" s="2" t="s">
        <v>5</v>
      </c>
      <c r="C80" s="2" t="s">
        <v>21</v>
      </c>
      <c r="D80" s="2" t="s">
        <v>24</v>
      </c>
      <c r="E80" s="1" t="s">
        <v>183</v>
      </c>
      <c r="F80" s="2">
        <v>200</v>
      </c>
      <c r="G80" s="7">
        <v>0</v>
      </c>
      <c r="H80" s="8"/>
      <c r="I80" s="7">
        <f t="shared" si="0"/>
        <v>0</v>
      </c>
      <c r="J80" s="8"/>
      <c r="K80" s="7">
        <f t="shared" si="1"/>
        <v>0</v>
      </c>
      <c r="L80" s="8"/>
      <c r="M80" s="9">
        <f t="shared" si="2"/>
        <v>0</v>
      </c>
      <c r="N80" s="10"/>
      <c r="O80" s="9">
        <f t="shared" si="3"/>
        <v>0</v>
      </c>
      <c r="P80" s="10"/>
      <c r="Q80" s="9">
        <f t="shared" si="4"/>
        <v>0</v>
      </c>
      <c r="R80" s="10"/>
      <c r="S80" s="9">
        <f t="shared" si="5"/>
        <v>0</v>
      </c>
      <c r="T80" s="10"/>
      <c r="U80" s="9">
        <f t="shared" si="6"/>
        <v>0</v>
      </c>
    </row>
    <row r="81" spans="1:21" ht="15.75">
      <c r="A81" s="3" t="s">
        <v>54</v>
      </c>
      <c r="B81" s="2" t="s">
        <v>5</v>
      </c>
      <c r="C81" s="2" t="s">
        <v>21</v>
      </c>
      <c r="D81" s="2" t="s">
        <v>24</v>
      </c>
      <c r="E81" s="1" t="s">
        <v>183</v>
      </c>
      <c r="F81" s="2">
        <v>800</v>
      </c>
      <c r="G81" s="7">
        <v>0</v>
      </c>
      <c r="H81" s="8"/>
      <c r="I81" s="7">
        <f t="shared" si="0"/>
        <v>0</v>
      </c>
      <c r="J81" s="8"/>
      <c r="K81" s="7">
        <f t="shared" si="1"/>
        <v>0</v>
      </c>
      <c r="L81" s="8"/>
      <c r="M81" s="9">
        <f t="shared" si="2"/>
        <v>0</v>
      </c>
      <c r="N81" s="10"/>
      <c r="O81" s="9">
        <f t="shared" si="3"/>
        <v>0</v>
      </c>
      <c r="P81" s="10"/>
      <c r="Q81" s="9">
        <f t="shared" si="4"/>
        <v>0</v>
      </c>
      <c r="R81" s="10"/>
      <c r="S81" s="9">
        <f t="shared" si="5"/>
        <v>0</v>
      </c>
      <c r="T81" s="10"/>
      <c r="U81" s="9">
        <f t="shared" si="6"/>
        <v>0</v>
      </c>
    </row>
    <row r="82" spans="1:21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313</v>
      </c>
      <c r="F82" s="2"/>
      <c r="G82" s="7">
        <v>3171.32692</v>
      </c>
      <c r="H82" s="8">
        <f>H83</f>
        <v>700</v>
      </c>
      <c r="I82" s="7">
        <f t="shared" si="0"/>
        <v>3871.32692</v>
      </c>
      <c r="J82" s="8">
        <f>J83</f>
        <v>477.22687999999994</v>
      </c>
      <c r="K82" s="7">
        <f t="shared" si="1"/>
        <v>4348.5537999999997</v>
      </c>
      <c r="L82" s="8">
        <f>L83</f>
        <v>200</v>
      </c>
      <c r="M82" s="9">
        <f t="shared" si="2"/>
        <v>4548.5537999999997</v>
      </c>
      <c r="N82" s="10">
        <f>N83</f>
        <v>1803.57</v>
      </c>
      <c r="O82" s="9">
        <f t="shared" si="3"/>
        <v>6352.1237999999994</v>
      </c>
      <c r="P82" s="10">
        <f>P83</f>
        <v>1229.4951999999998</v>
      </c>
      <c r="Q82" s="9">
        <f t="shared" si="4"/>
        <v>7581.6189999999988</v>
      </c>
      <c r="R82" s="10">
        <f>R83</f>
        <v>323.82981000000001</v>
      </c>
      <c r="S82" s="9">
        <f t="shared" si="5"/>
        <v>7905.448809999999</v>
      </c>
      <c r="T82" s="10">
        <f>T83</f>
        <v>0</v>
      </c>
      <c r="U82" s="9">
        <f t="shared" ref="U82:U147" si="7">S82+T82</f>
        <v>7905.448809999999</v>
      </c>
    </row>
    <row r="83" spans="1:21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313</v>
      </c>
      <c r="F83" s="2">
        <v>200</v>
      </c>
      <c r="G83" s="7">
        <v>3171.32692</v>
      </c>
      <c r="H83" s="8">
        <v>700</v>
      </c>
      <c r="I83" s="7">
        <f t="shared" si="0"/>
        <v>3871.32692</v>
      </c>
      <c r="J83" s="8">
        <f>-700+1177.22688</f>
        <v>477.22687999999994</v>
      </c>
      <c r="K83" s="7">
        <f t="shared" si="1"/>
        <v>4348.5537999999997</v>
      </c>
      <c r="L83" s="8">
        <v>200</v>
      </c>
      <c r="M83" s="9">
        <f t="shared" si="2"/>
        <v>4548.5537999999997</v>
      </c>
      <c r="N83" s="10">
        <v>1803.57</v>
      </c>
      <c r="O83" s="9">
        <f t="shared" si="3"/>
        <v>6352.1237999999994</v>
      </c>
      <c r="P83" s="10">
        <f>250+496.1604+483.3348</f>
        <v>1229.4951999999998</v>
      </c>
      <c r="Q83" s="9">
        <f t="shared" si="4"/>
        <v>7581.6189999999988</v>
      </c>
      <c r="R83" s="10">
        <v>323.82981000000001</v>
      </c>
      <c r="S83" s="9">
        <f t="shared" si="5"/>
        <v>7905.448809999999</v>
      </c>
      <c r="T83" s="10"/>
      <c r="U83" s="9">
        <f t="shared" si="7"/>
        <v>7905.448809999999</v>
      </c>
    </row>
    <row r="84" spans="1:21" ht="25.5">
      <c r="A84" s="3" t="s">
        <v>48</v>
      </c>
      <c r="B84" s="2" t="s">
        <v>5</v>
      </c>
      <c r="C84" s="2" t="s">
        <v>21</v>
      </c>
      <c r="D84" s="2" t="s">
        <v>27</v>
      </c>
      <c r="E84" s="1" t="s">
        <v>49</v>
      </c>
      <c r="F84" s="2"/>
      <c r="G84" s="7">
        <v>13771</v>
      </c>
      <c r="H84" s="8">
        <f>H85</f>
        <v>0</v>
      </c>
      <c r="I84" s="7">
        <f t="shared" si="0"/>
        <v>13771</v>
      </c>
      <c r="J84" s="8">
        <f>J85</f>
        <v>0</v>
      </c>
      <c r="K84" s="7">
        <f t="shared" si="1"/>
        <v>13771</v>
      </c>
      <c r="L84" s="8">
        <f>L85</f>
        <v>0</v>
      </c>
      <c r="M84" s="9">
        <f t="shared" si="2"/>
        <v>13771</v>
      </c>
      <c r="N84" s="10">
        <f>N85</f>
        <v>0</v>
      </c>
      <c r="O84" s="9">
        <f t="shared" si="3"/>
        <v>13771</v>
      </c>
      <c r="P84" s="10">
        <f>P85</f>
        <v>0</v>
      </c>
      <c r="Q84" s="9">
        <f t="shared" ref="Q84:Q155" si="8">O84+P84</f>
        <v>13771</v>
      </c>
      <c r="R84" s="10">
        <f>R85</f>
        <v>0</v>
      </c>
      <c r="S84" s="9">
        <f t="shared" ref="S84:S153" si="9">Q84+R84</f>
        <v>13771</v>
      </c>
      <c r="T84" s="10">
        <f>T85</f>
        <v>4983.25</v>
      </c>
      <c r="U84" s="9">
        <f t="shared" si="7"/>
        <v>18754.25</v>
      </c>
    </row>
    <row r="85" spans="1:21" ht="15.75">
      <c r="A85" s="3" t="s">
        <v>54</v>
      </c>
      <c r="B85" s="2" t="s">
        <v>5</v>
      </c>
      <c r="C85" s="2" t="s">
        <v>21</v>
      </c>
      <c r="D85" s="2" t="s">
        <v>27</v>
      </c>
      <c r="E85" s="1" t="s">
        <v>49</v>
      </c>
      <c r="F85" s="2">
        <v>800</v>
      </c>
      <c r="G85" s="7">
        <v>13771</v>
      </c>
      <c r="H85" s="8"/>
      <c r="I85" s="7">
        <f t="shared" si="0"/>
        <v>13771</v>
      </c>
      <c r="J85" s="8"/>
      <c r="K85" s="7">
        <f t="shared" si="1"/>
        <v>13771</v>
      </c>
      <c r="L85" s="8"/>
      <c r="M85" s="9">
        <f t="shared" si="2"/>
        <v>13771</v>
      </c>
      <c r="N85" s="10"/>
      <c r="O85" s="9">
        <f t="shared" si="3"/>
        <v>13771</v>
      </c>
      <c r="P85" s="10"/>
      <c r="Q85" s="9">
        <f t="shared" si="8"/>
        <v>13771</v>
      </c>
      <c r="R85" s="10"/>
      <c r="S85" s="9">
        <f t="shared" si="9"/>
        <v>13771</v>
      </c>
      <c r="T85" s="10">
        <v>4983.25</v>
      </c>
      <c r="U85" s="9">
        <f t="shared" si="7"/>
        <v>18754.25</v>
      </c>
    </row>
    <row r="86" spans="1:21" ht="25.5">
      <c r="A86" s="3" t="s">
        <v>220</v>
      </c>
      <c r="B86" s="2" t="s">
        <v>5</v>
      </c>
      <c r="C86" s="2" t="s">
        <v>21</v>
      </c>
      <c r="D86" s="2" t="s">
        <v>27</v>
      </c>
      <c r="E86" s="1" t="s">
        <v>221</v>
      </c>
      <c r="F86" s="2"/>
      <c r="G86" s="7">
        <v>0</v>
      </c>
      <c r="H86" s="8">
        <f>H87</f>
        <v>0</v>
      </c>
      <c r="I86" s="7">
        <f t="shared" ref="I86:I173" si="10">G86+H86</f>
        <v>0</v>
      </c>
      <c r="J86" s="8">
        <f>J87</f>
        <v>0</v>
      </c>
      <c r="K86" s="7">
        <f t="shared" ref="K86:K157" si="11">I86+J86</f>
        <v>0</v>
      </c>
      <c r="L86" s="8">
        <f>L87</f>
        <v>0</v>
      </c>
      <c r="M86" s="9">
        <f t="shared" ref="M86:M156" si="12">K86+L86</f>
        <v>0</v>
      </c>
      <c r="N86" s="10">
        <f>N87</f>
        <v>0</v>
      </c>
      <c r="O86" s="9">
        <f t="shared" ref="O86:O156" si="13">M86+N86</f>
        <v>0</v>
      </c>
      <c r="P86" s="10">
        <f>P87</f>
        <v>0</v>
      </c>
      <c r="Q86" s="9">
        <f t="shared" si="8"/>
        <v>0</v>
      </c>
      <c r="R86" s="10">
        <f>R87</f>
        <v>0</v>
      </c>
      <c r="S86" s="9">
        <f t="shared" si="9"/>
        <v>0</v>
      </c>
      <c r="T86" s="10">
        <f>T87</f>
        <v>0</v>
      </c>
      <c r="U86" s="9">
        <f t="shared" si="7"/>
        <v>0</v>
      </c>
    </row>
    <row r="87" spans="1:21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221</v>
      </c>
      <c r="F87" s="2">
        <v>200</v>
      </c>
      <c r="G87" s="7">
        <v>0</v>
      </c>
      <c r="H87" s="8"/>
      <c r="I87" s="7">
        <f t="shared" si="10"/>
        <v>0</v>
      </c>
      <c r="J87" s="8"/>
      <c r="K87" s="7">
        <f t="shared" si="11"/>
        <v>0</v>
      </c>
      <c r="L87" s="8"/>
      <c r="M87" s="9">
        <f t="shared" si="12"/>
        <v>0</v>
      </c>
      <c r="N87" s="10"/>
      <c r="O87" s="9">
        <f t="shared" si="13"/>
        <v>0</v>
      </c>
      <c r="P87" s="10"/>
      <c r="Q87" s="9">
        <f t="shared" si="8"/>
        <v>0</v>
      </c>
      <c r="R87" s="10"/>
      <c r="S87" s="9">
        <f t="shared" si="9"/>
        <v>0</v>
      </c>
      <c r="T87" s="10"/>
      <c r="U87" s="9">
        <f t="shared" si="7"/>
        <v>0</v>
      </c>
    </row>
    <row r="88" spans="1:21" ht="89.25">
      <c r="A88" s="3" t="s">
        <v>359</v>
      </c>
      <c r="B88" s="2" t="s">
        <v>5</v>
      </c>
      <c r="C88" s="2" t="s">
        <v>21</v>
      </c>
      <c r="D88" s="2" t="s">
        <v>27</v>
      </c>
      <c r="E88" s="1" t="s">
        <v>202</v>
      </c>
      <c r="F88" s="2"/>
      <c r="G88" s="7">
        <v>7800.4130000000014</v>
      </c>
      <c r="H88" s="8">
        <f>H89</f>
        <v>0</v>
      </c>
      <c r="I88" s="7">
        <f t="shared" si="10"/>
        <v>7800.4130000000014</v>
      </c>
      <c r="J88" s="8">
        <f>J89</f>
        <v>0</v>
      </c>
      <c r="K88" s="7">
        <f t="shared" si="11"/>
        <v>7800.4130000000014</v>
      </c>
      <c r="L88" s="8">
        <f>L89</f>
        <v>0</v>
      </c>
      <c r="M88" s="9">
        <f t="shared" si="12"/>
        <v>7800.4130000000014</v>
      </c>
      <c r="N88" s="10">
        <f>N89</f>
        <v>0</v>
      </c>
      <c r="O88" s="9">
        <f t="shared" si="13"/>
        <v>7800.4130000000014</v>
      </c>
      <c r="P88" s="10">
        <f>P89</f>
        <v>0</v>
      </c>
      <c r="Q88" s="9">
        <f t="shared" si="8"/>
        <v>7800.4130000000014</v>
      </c>
      <c r="R88" s="10">
        <f>R89</f>
        <v>0</v>
      </c>
      <c r="S88" s="9">
        <f t="shared" si="9"/>
        <v>7800.4130000000014</v>
      </c>
      <c r="T88" s="10">
        <f>T89</f>
        <v>0</v>
      </c>
      <c r="U88" s="9">
        <f t="shared" si="7"/>
        <v>7800.4130000000014</v>
      </c>
    </row>
    <row r="89" spans="1:21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202</v>
      </c>
      <c r="F89" s="2">
        <v>200</v>
      </c>
      <c r="G89" s="7">
        <v>7800.4130000000014</v>
      </c>
      <c r="H89" s="8"/>
      <c r="I89" s="7">
        <f t="shared" si="10"/>
        <v>7800.4130000000014</v>
      </c>
      <c r="J89" s="8">
        <f>1900.38843-1900.38843</f>
        <v>0</v>
      </c>
      <c r="K89" s="7">
        <f t="shared" si="11"/>
        <v>7800.4130000000014</v>
      </c>
      <c r="L89" s="8">
        <f>1900.38843-1900.38843</f>
        <v>0</v>
      </c>
      <c r="M89" s="9">
        <f t="shared" si="12"/>
        <v>7800.4130000000014</v>
      </c>
      <c r="N89" s="10">
        <f>1900.38843-1900.38843</f>
        <v>0</v>
      </c>
      <c r="O89" s="9">
        <f t="shared" si="13"/>
        <v>7800.4130000000014</v>
      </c>
      <c r="P89" s="10">
        <f>1900.38843-1900.38843</f>
        <v>0</v>
      </c>
      <c r="Q89" s="9">
        <f t="shared" si="8"/>
        <v>7800.4130000000014</v>
      </c>
      <c r="R89" s="10">
        <f>1900.38843-1900.38843</f>
        <v>0</v>
      </c>
      <c r="S89" s="9">
        <f t="shared" si="9"/>
        <v>7800.4130000000014</v>
      </c>
      <c r="T89" s="10">
        <f>1900.38843-1900.38843</f>
        <v>0</v>
      </c>
      <c r="U89" s="9">
        <f t="shared" si="7"/>
        <v>7800.4130000000014</v>
      </c>
    </row>
    <row r="90" spans="1:21" ht="44.25" customHeight="1">
      <c r="A90" s="3" t="s">
        <v>256</v>
      </c>
      <c r="B90" s="2" t="s">
        <v>5</v>
      </c>
      <c r="C90" s="2" t="s">
        <v>21</v>
      </c>
      <c r="D90" s="2" t="s">
        <v>27</v>
      </c>
      <c r="E90" s="1" t="s">
        <v>257</v>
      </c>
      <c r="F90" s="2"/>
      <c r="G90" s="7">
        <v>0</v>
      </c>
      <c r="H90" s="8">
        <f>H91</f>
        <v>0</v>
      </c>
      <c r="I90" s="7">
        <f t="shared" si="10"/>
        <v>0</v>
      </c>
      <c r="J90" s="8">
        <f>J91</f>
        <v>0</v>
      </c>
      <c r="K90" s="7">
        <f t="shared" si="11"/>
        <v>0</v>
      </c>
      <c r="L90" s="8">
        <f>L91</f>
        <v>0</v>
      </c>
      <c r="M90" s="9">
        <f t="shared" si="12"/>
        <v>0</v>
      </c>
      <c r="N90" s="10">
        <f>N91</f>
        <v>0</v>
      </c>
      <c r="O90" s="9">
        <f t="shared" si="13"/>
        <v>0</v>
      </c>
      <c r="P90" s="10">
        <f>P91</f>
        <v>0</v>
      </c>
      <c r="Q90" s="9">
        <f t="shared" si="8"/>
        <v>0</v>
      </c>
      <c r="R90" s="10">
        <f>R91</f>
        <v>0</v>
      </c>
      <c r="S90" s="9">
        <f t="shared" si="9"/>
        <v>0</v>
      </c>
      <c r="T90" s="10">
        <f>T91</f>
        <v>0</v>
      </c>
      <c r="U90" s="9">
        <f t="shared" si="7"/>
        <v>0</v>
      </c>
    </row>
    <row r="91" spans="1:21" ht="38.25">
      <c r="A91" s="3" t="s">
        <v>32</v>
      </c>
      <c r="B91" s="2" t="s">
        <v>5</v>
      </c>
      <c r="C91" s="2" t="s">
        <v>21</v>
      </c>
      <c r="D91" s="2" t="s">
        <v>27</v>
      </c>
      <c r="E91" s="1" t="s">
        <v>257</v>
      </c>
      <c r="F91" s="2">
        <v>200</v>
      </c>
      <c r="G91" s="7">
        <v>0</v>
      </c>
      <c r="H91" s="8"/>
      <c r="I91" s="7">
        <f t="shared" si="10"/>
        <v>0</v>
      </c>
      <c r="J91" s="8"/>
      <c r="K91" s="7">
        <f t="shared" si="11"/>
        <v>0</v>
      </c>
      <c r="L91" s="8"/>
      <c r="M91" s="9">
        <f t="shared" si="12"/>
        <v>0</v>
      </c>
      <c r="N91" s="10"/>
      <c r="O91" s="9">
        <f t="shared" si="13"/>
        <v>0</v>
      </c>
      <c r="P91" s="10"/>
      <c r="Q91" s="9">
        <f t="shared" si="8"/>
        <v>0</v>
      </c>
      <c r="R91" s="10"/>
      <c r="S91" s="9">
        <f t="shared" si="9"/>
        <v>0</v>
      </c>
      <c r="T91" s="10"/>
      <c r="U91" s="9">
        <f t="shared" si="7"/>
        <v>0</v>
      </c>
    </row>
    <row r="92" spans="1:21" ht="45.75" customHeight="1">
      <c r="A92" s="3" t="s">
        <v>256</v>
      </c>
      <c r="B92" s="2" t="s">
        <v>5</v>
      </c>
      <c r="C92" s="2" t="s">
        <v>21</v>
      </c>
      <c r="D92" s="2" t="s">
        <v>27</v>
      </c>
      <c r="E92" s="1" t="s">
        <v>387</v>
      </c>
      <c r="F92" s="2"/>
      <c r="G92" s="7"/>
      <c r="H92" s="8"/>
      <c r="I92" s="7">
        <f t="shared" si="10"/>
        <v>0</v>
      </c>
      <c r="J92" s="8">
        <f>J93</f>
        <v>2824.7094999999999</v>
      </c>
      <c r="K92" s="7">
        <f t="shared" si="11"/>
        <v>2824.7094999999999</v>
      </c>
      <c r="L92" s="8">
        <f>L93</f>
        <v>46582.6705</v>
      </c>
      <c r="M92" s="9">
        <f t="shared" si="12"/>
        <v>49407.38</v>
      </c>
      <c r="N92" s="10">
        <f>N93</f>
        <v>0</v>
      </c>
      <c r="O92" s="9">
        <f t="shared" si="13"/>
        <v>49407.38</v>
      </c>
      <c r="P92" s="10">
        <f>P93</f>
        <v>-533.07964000000004</v>
      </c>
      <c r="Q92" s="9">
        <f t="shared" si="8"/>
        <v>48874.300359999994</v>
      </c>
      <c r="R92" s="10">
        <f>R93</f>
        <v>-45.985759999999999</v>
      </c>
      <c r="S92" s="9">
        <f t="shared" si="9"/>
        <v>48828.314599999991</v>
      </c>
      <c r="T92" s="10">
        <f>T93</f>
        <v>0</v>
      </c>
      <c r="U92" s="9">
        <f t="shared" si="7"/>
        <v>48828.314599999991</v>
      </c>
    </row>
    <row r="93" spans="1:21" ht="38.25">
      <c r="A93" s="3" t="s">
        <v>32</v>
      </c>
      <c r="B93" s="2" t="s">
        <v>5</v>
      </c>
      <c r="C93" s="2" t="s">
        <v>21</v>
      </c>
      <c r="D93" s="2" t="s">
        <v>27</v>
      </c>
      <c r="E93" s="1" t="s">
        <v>387</v>
      </c>
      <c r="F93" s="2">
        <v>200</v>
      </c>
      <c r="G93" s="7"/>
      <c r="H93" s="8"/>
      <c r="I93" s="7">
        <f t="shared" si="10"/>
        <v>0</v>
      </c>
      <c r="J93" s="8">
        <f>700+1900.38843+224.32107</f>
        <v>2824.7094999999999</v>
      </c>
      <c r="K93" s="7">
        <f t="shared" si="11"/>
        <v>2824.7094999999999</v>
      </c>
      <c r="L93" s="8">
        <v>46582.6705</v>
      </c>
      <c r="M93" s="9">
        <f t="shared" si="12"/>
        <v>49407.38</v>
      </c>
      <c r="N93" s="10"/>
      <c r="O93" s="9">
        <f t="shared" si="13"/>
        <v>49407.38</v>
      </c>
      <c r="P93" s="10">
        <v>-533.07964000000004</v>
      </c>
      <c r="Q93" s="9">
        <f t="shared" si="8"/>
        <v>48874.300359999994</v>
      </c>
      <c r="R93" s="10">
        <v>-45.985759999999999</v>
      </c>
      <c r="S93" s="9">
        <f t="shared" si="9"/>
        <v>48828.314599999991</v>
      </c>
      <c r="T93" s="10"/>
      <c r="U93" s="9">
        <f t="shared" si="7"/>
        <v>48828.314599999991</v>
      </c>
    </row>
    <row r="94" spans="1:21" ht="38.25">
      <c r="A94" s="3" t="s">
        <v>287</v>
      </c>
      <c r="B94" s="2" t="s">
        <v>5</v>
      </c>
      <c r="C94" s="2" t="s">
        <v>21</v>
      </c>
      <c r="D94" s="2" t="s">
        <v>27</v>
      </c>
      <c r="E94" s="14" t="s">
        <v>288</v>
      </c>
      <c r="F94" s="2"/>
      <c r="G94" s="7">
        <v>0</v>
      </c>
      <c r="H94" s="8">
        <f>H95</f>
        <v>0</v>
      </c>
      <c r="I94" s="7">
        <f t="shared" si="10"/>
        <v>0</v>
      </c>
      <c r="J94" s="8">
        <f>J95</f>
        <v>0</v>
      </c>
      <c r="K94" s="7">
        <f t="shared" si="11"/>
        <v>0</v>
      </c>
      <c r="L94" s="8">
        <f>L95</f>
        <v>0</v>
      </c>
      <c r="M94" s="9">
        <f t="shared" si="12"/>
        <v>0</v>
      </c>
      <c r="N94" s="10">
        <f>N95</f>
        <v>0</v>
      </c>
      <c r="O94" s="9">
        <f t="shared" si="13"/>
        <v>0</v>
      </c>
      <c r="P94" s="10">
        <f>P95</f>
        <v>0</v>
      </c>
      <c r="Q94" s="9">
        <f t="shared" si="8"/>
        <v>0</v>
      </c>
      <c r="R94" s="10">
        <f>R95</f>
        <v>0</v>
      </c>
      <c r="S94" s="9">
        <f t="shared" si="9"/>
        <v>0</v>
      </c>
      <c r="T94" s="10">
        <f>T95</f>
        <v>0</v>
      </c>
      <c r="U94" s="9">
        <f t="shared" si="7"/>
        <v>0</v>
      </c>
    </row>
    <row r="95" spans="1:21" ht="38.25">
      <c r="A95" s="3" t="s">
        <v>32</v>
      </c>
      <c r="B95" s="2" t="s">
        <v>5</v>
      </c>
      <c r="C95" s="2" t="s">
        <v>21</v>
      </c>
      <c r="D95" s="2" t="s">
        <v>27</v>
      </c>
      <c r="E95" s="14" t="s">
        <v>288</v>
      </c>
      <c r="F95" s="2">
        <v>200</v>
      </c>
      <c r="G95" s="7">
        <v>0</v>
      </c>
      <c r="H95" s="8"/>
      <c r="I95" s="7">
        <f t="shared" si="10"/>
        <v>0</v>
      </c>
      <c r="J95" s="8"/>
      <c r="K95" s="7">
        <f t="shared" si="11"/>
        <v>0</v>
      </c>
      <c r="L95" s="8"/>
      <c r="M95" s="9">
        <f t="shared" si="12"/>
        <v>0</v>
      </c>
      <c r="N95" s="10"/>
      <c r="O95" s="9">
        <f t="shared" si="13"/>
        <v>0</v>
      </c>
      <c r="P95" s="10"/>
      <c r="Q95" s="9">
        <f t="shared" si="8"/>
        <v>0</v>
      </c>
      <c r="R95" s="10"/>
      <c r="S95" s="9">
        <f t="shared" si="9"/>
        <v>0</v>
      </c>
      <c r="T95" s="10"/>
      <c r="U95" s="9">
        <f t="shared" si="7"/>
        <v>0</v>
      </c>
    </row>
    <row r="96" spans="1:21" ht="15.75">
      <c r="A96" s="3" t="s">
        <v>50</v>
      </c>
      <c r="B96" s="2" t="s">
        <v>5</v>
      </c>
      <c r="C96" s="2" t="s">
        <v>21</v>
      </c>
      <c r="D96" s="2">
        <v>10</v>
      </c>
      <c r="E96" s="1" t="s">
        <v>51</v>
      </c>
      <c r="F96" s="2"/>
      <c r="G96" s="7">
        <v>450.14099999999991</v>
      </c>
      <c r="H96" s="8">
        <f>H97</f>
        <v>0</v>
      </c>
      <c r="I96" s="7">
        <f t="shared" si="10"/>
        <v>450.14099999999991</v>
      </c>
      <c r="J96" s="8">
        <f>J97</f>
        <v>0</v>
      </c>
      <c r="K96" s="7">
        <f t="shared" si="11"/>
        <v>450.14099999999991</v>
      </c>
      <c r="L96" s="8">
        <f>L97</f>
        <v>0</v>
      </c>
      <c r="M96" s="9">
        <f t="shared" si="12"/>
        <v>450.14099999999991</v>
      </c>
      <c r="N96" s="10">
        <f>N97</f>
        <v>-450.14100000000002</v>
      </c>
      <c r="O96" s="9">
        <f t="shared" si="13"/>
        <v>0</v>
      </c>
      <c r="P96" s="10">
        <f>P97</f>
        <v>0</v>
      </c>
      <c r="Q96" s="9">
        <f t="shared" si="8"/>
        <v>0</v>
      </c>
      <c r="R96" s="10">
        <f>R97</f>
        <v>0</v>
      </c>
      <c r="S96" s="9">
        <f t="shared" si="9"/>
        <v>0</v>
      </c>
      <c r="T96" s="10">
        <f>T97</f>
        <v>0</v>
      </c>
      <c r="U96" s="9">
        <f t="shared" si="7"/>
        <v>0</v>
      </c>
    </row>
    <row r="97" spans="1:21" ht="38.25">
      <c r="A97" s="3" t="s">
        <v>32</v>
      </c>
      <c r="B97" s="2" t="s">
        <v>5</v>
      </c>
      <c r="C97" s="2" t="s">
        <v>21</v>
      </c>
      <c r="D97" s="2">
        <v>10</v>
      </c>
      <c r="E97" s="1" t="s">
        <v>51</v>
      </c>
      <c r="F97" s="2">
        <v>200</v>
      </c>
      <c r="G97" s="7">
        <v>450.14099999999991</v>
      </c>
      <c r="H97" s="8"/>
      <c r="I97" s="7">
        <f t="shared" si="10"/>
        <v>450.14099999999991</v>
      </c>
      <c r="J97" s="8"/>
      <c r="K97" s="7">
        <f t="shared" si="11"/>
        <v>450.14099999999991</v>
      </c>
      <c r="L97" s="8"/>
      <c r="M97" s="9">
        <f t="shared" si="12"/>
        <v>450.14099999999991</v>
      </c>
      <c r="N97" s="10">
        <v>-450.14100000000002</v>
      </c>
      <c r="O97" s="9">
        <f t="shared" si="13"/>
        <v>0</v>
      </c>
      <c r="P97" s="10"/>
      <c r="Q97" s="9">
        <f t="shared" si="8"/>
        <v>0</v>
      </c>
      <c r="R97" s="10"/>
      <c r="S97" s="9">
        <f t="shared" si="9"/>
        <v>0</v>
      </c>
      <c r="T97" s="10"/>
      <c r="U97" s="9">
        <f t="shared" si="7"/>
        <v>0</v>
      </c>
    </row>
    <row r="98" spans="1:21" ht="51">
      <c r="A98" s="3" t="s">
        <v>52</v>
      </c>
      <c r="B98" s="2" t="s">
        <v>5</v>
      </c>
      <c r="C98" s="2" t="s">
        <v>21</v>
      </c>
      <c r="D98" s="2">
        <v>12</v>
      </c>
      <c r="E98" s="1" t="s">
        <v>53</v>
      </c>
      <c r="F98" s="2"/>
      <c r="G98" s="7">
        <v>0</v>
      </c>
      <c r="H98" s="8">
        <f>H99</f>
        <v>0</v>
      </c>
      <c r="I98" s="7">
        <f t="shared" si="10"/>
        <v>0</v>
      </c>
      <c r="J98" s="8">
        <f>J99</f>
        <v>0</v>
      </c>
      <c r="K98" s="7">
        <f t="shared" si="11"/>
        <v>0</v>
      </c>
      <c r="L98" s="8">
        <f>L99</f>
        <v>0</v>
      </c>
      <c r="M98" s="9">
        <f t="shared" si="12"/>
        <v>0</v>
      </c>
      <c r="N98" s="10">
        <f>N99</f>
        <v>0</v>
      </c>
      <c r="O98" s="9">
        <f t="shared" si="13"/>
        <v>0</v>
      </c>
      <c r="P98" s="10">
        <f>P99</f>
        <v>0</v>
      </c>
      <c r="Q98" s="9">
        <f t="shared" si="8"/>
        <v>0</v>
      </c>
      <c r="R98" s="10">
        <f>R99</f>
        <v>0</v>
      </c>
      <c r="S98" s="9">
        <f t="shared" si="9"/>
        <v>0</v>
      </c>
      <c r="T98" s="10">
        <f>T99</f>
        <v>0</v>
      </c>
      <c r="U98" s="9">
        <f t="shared" si="7"/>
        <v>0</v>
      </c>
    </row>
    <row r="99" spans="1:21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53</v>
      </c>
      <c r="F99" s="2">
        <v>800</v>
      </c>
      <c r="G99" s="7">
        <v>0</v>
      </c>
      <c r="H99" s="8"/>
      <c r="I99" s="7">
        <f t="shared" si="10"/>
        <v>0</v>
      </c>
      <c r="J99" s="8"/>
      <c r="K99" s="7">
        <f t="shared" si="11"/>
        <v>0</v>
      </c>
      <c r="L99" s="8"/>
      <c r="M99" s="9">
        <f t="shared" si="12"/>
        <v>0</v>
      </c>
      <c r="N99" s="10"/>
      <c r="O99" s="9">
        <f t="shared" si="13"/>
        <v>0</v>
      </c>
      <c r="P99" s="10"/>
      <c r="Q99" s="9">
        <f t="shared" si="8"/>
        <v>0</v>
      </c>
      <c r="R99" s="10"/>
      <c r="S99" s="9">
        <f t="shared" si="9"/>
        <v>0</v>
      </c>
      <c r="T99" s="10"/>
      <c r="U99" s="9">
        <f t="shared" si="7"/>
        <v>0</v>
      </c>
    </row>
    <row r="100" spans="1:21" ht="25.5">
      <c r="A100" s="3" t="s">
        <v>265</v>
      </c>
      <c r="B100" s="2" t="s">
        <v>5</v>
      </c>
      <c r="C100" s="2" t="s">
        <v>21</v>
      </c>
      <c r="D100" s="2">
        <v>12</v>
      </c>
      <c r="E100" s="1" t="s">
        <v>266</v>
      </c>
      <c r="F100" s="2"/>
      <c r="G100" s="7">
        <v>556.92700000000013</v>
      </c>
      <c r="H100" s="8">
        <f>H101</f>
        <v>0</v>
      </c>
      <c r="I100" s="7">
        <f t="shared" si="10"/>
        <v>556.92700000000013</v>
      </c>
      <c r="J100" s="8">
        <f>J101</f>
        <v>0</v>
      </c>
      <c r="K100" s="7">
        <f t="shared" si="11"/>
        <v>556.92700000000013</v>
      </c>
      <c r="L100" s="8">
        <f>L101</f>
        <v>0</v>
      </c>
      <c r="M100" s="9">
        <f t="shared" si="12"/>
        <v>556.92700000000013</v>
      </c>
      <c r="N100" s="10">
        <f>N101</f>
        <v>0</v>
      </c>
      <c r="O100" s="9">
        <f t="shared" si="13"/>
        <v>556.92700000000013</v>
      </c>
      <c r="P100" s="10">
        <f>P101</f>
        <v>0</v>
      </c>
      <c r="Q100" s="9">
        <f t="shared" si="8"/>
        <v>556.92700000000013</v>
      </c>
      <c r="R100" s="10">
        <f>R101</f>
        <v>0</v>
      </c>
      <c r="S100" s="9">
        <f t="shared" si="9"/>
        <v>556.92700000000013</v>
      </c>
      <c r="T100" s="10">
        <f>T101</f>
        <v>-556.92700000000002</v>
      </c>
      <c r="U100" s="9">
        <f t="shared" si="7"/>
        <v>0</v>
      </c>
    </row>
    <row r="101" spans="1:21" ht="15.75">
      <c r="A101" s="3" t="s">
        <v>54</v>
      </c>
      <c r="B101" s="2" t="s">
        <v>5</v>
      </c>
      <c r="C101" s="2" t="s">
        <v>21</v>
      </c>
      <c r="D101" s="2">
        <v>12</v>
      </c>
      <c r="E101" s="1" t="s">
        <v>266</v>
      </c>
      <c r="F101" s="2">
        <v>800</v>
      </c>
      <c r="G101" s="7">
        <v>556.92700000000013</v>
      </c>
      <c r="H101" s="8"/>
      <c r="I101" s="7">
        <f t="shared" si="10"/>
        <v>556.92700000000013</v>
      </c>
      <c r="J101" s="8"/>
      <c r="K101" s="7">
        <f t="shared" si="11"/>
        <v>556.92700000000013</v>
      </c>
      <c r="L101" s="8"/>
      <c r="M101" s="9">
        <f t="shared" si="12"/>
        <v>556.92700000000013</v>
      </c>
      <c r="N101" s="10"/>
      <c r="O101" s="9">
        <f t="shared" si="13"/>
        <v>556.92700000000013</v>
      </c>
      <c r="P101" s="10"/>
      <c r="Q101" s="9">
        <f t="shared" si="8"/>
        <v>556.92700000000013</v>
      </c>
      <c r="R101" s="10"/>
      <c r="S101" s="9">
        <f t="shared" si="9"/>
        <v>556.92700000000013</v>
      </c>
      <c r="T101" s="10">
        <v>-556.92700000000002</v>
      </c>
      <c r="U101" s="9">
        <f t="shared" si="7"/>
        <v>0</v>
      </c>
    </row>
    <row r="102" spans="1:21" ht="25.5">
      <c r="A102" s="3" t="s">
        <v>194</v>
      </c>
      <c r="B102" s="2" t="s">
        <v>5</v>
      </c>
      <c r="C102" s="2" t="s">
        <v>21</v>
      </c>
      <c r="D102" s="2">
        <v>12</v>
      </c>
      <c r="E102" s="14" t="s">
        <v>195</v>
      </c>
      <c r="F102" s="2"/>
      <c r="G102" s="7">
        <v>0</v>
      </c>
      <c r="H102" s="8">
        <f>H103</f>
        <v>0</v>
      </c>
      <c r="I102" s="7">
        <f t="shared" si="10"/>
        <v>0</v>
      </c>
      <c r="J102" s="8">
        <f>J103</f>
        <v>0</v>
      </c>
      <c r="K102" s="7">
        <f t="shared" si="11"/>
        <v>0</v>
      </c>
      <c r="L102" s="8">
        <f>L103</f>
        <v>0</v>
      </c>
      <c r="M102" s="9">
        <f t="shared" si="12"/>
        <v>0</v>
      </c>
      <c r="N102" s="10">
        <f>N103</f>
        <v>0</v>
      </c>
      <c r="O102" s="9">
        <f t="shared" si="13"/>
        <v>0</v>
      </c>
      <c r="P102" s="10">
        <f>P103</f>
        <v>0</v>
      </c>
      <c r="Q102" s="9">
        <f t="shared" si="8"/>
        <v>0</v>
      </c>
      <c r="R102" s="10">
        <f>R103</f>
        <v>0</v>
      </c>
      <c r="S102" s="9">
        <f t="shared" si="9"/>
        <v>0</v>
      </c>
      <c r="T102" s="10">
        <f>T103</f>
        <v>0</v>
      </c>
      <c r="U102" s="9">
        <f t="shared" si="7"/>
        <v>0</v>
      </c>
    </row>
    <row r="103" spans="1:21" ht="38.25">
      <c r="A103" s="3" t="s">
        <v>32</v>
      </c>
      <c r="B103" s="2" t="s">
        <v>5</v>
      </c>
      <c r="C103" s="2" t="s">
        <v>21</v>
      </c>
      <c r="D103" s="2">
        <v>12</v>
      </c>
      <c r="E103" s="14" t="s">
        <v>195</v>
      </c>
      <c r="F103" s="2">
        <v>200</v>
      </c>
      <c r="G103" s="7">
        <v>0</v>
      </c>
      <c r="H103" s="8"/>
      <c r="I103" s="7">
        <f t="shared" si="10"/>
        <v>0</v>
      </c>
      <c r="J103" s="8"/>
      <c r="K103" s="7">
        <f t="shared" si="11"/>
        <v>0</v>
      </c>
      <c r="L103" s="8"/>
      <c r="M103" s="9">
        <f t="shared" si="12"/>
        <v>0</v>
      </c>
      <c r="N103" s="10"/>
      <c r="O103" s="9">
        <f t="shared" si="13"/>
        <v>0</v>
      </c>
      <c r="P103" s="10"/>
      <c r="Q103" s="9">
        <f t="shared" si="8"/>
        <v>0</v>
      </c>
      <c r="R103" s="10"/>
      <c r="S103" s="9">
        <f t="shared" si="9"/>
        <v>0</v>
      </c>
      <c r="T103" s="10"/>
      <c r="U103" s="9">
        <f t="shared" si="7"/>
        <v>0</v>
      </c>
    </row>
    <row r="104" spans="1:21" ht="51">
      <c r="A104" s="3" t="s">
        <v>244</v>
      </c>
      <c r="B104" s="2" t="s">
        <v>5</v>
      </c>
      <c r="C104" s="2" t="s">
        <v>21</v>
      </c>
      <c r="D104" s="2">
        <v>12</v>
      </c>
      <c r="E104" s="1" t="s">
        <v>245</v>
      </c>
      <c r="F104" s="2"/>
      <c r="G104" s="7">
        <v>0</v>
      </c>
      <c r="H104" s="8">
        <f>H105</f>
        <v>0</v>
      </c>
      <c r="I104" s="7">
        <f t="shared" si="10"/>
        <v>0</v>
      </c>
      <c r="J104" s="8">
        <f>J105</f>
        <v>0</v>
      </c>
      <c r="K104" s="7">
        <f t="shared" si="11"/>
        <v>0</v>
      </c>
      <c r="L104" s="8">
        <f>L105</f>
        <v>0</v>
      </c>
      <c r="M104" s="9">
        <f t="shared" si="12"/>
        <v>0</v>
      </c>
      <c r="N104" s="10">
        <f>N105</f>
        <v>0</v>
      </c>
      <c r="O104" s="9">
        <f t="shared" si="13"/>
        <v>0</v>
      </c>
      <c r="P104" s="10">
        <f>P105</f>
        <v>0</v>
      </c>
      <c r="Q104" s="9">
        <f t="shared" si="8"/>
        <v>0</v>
      </c>
      <c r="R104" s="10">
        <f>R105</f>
        <v>0</v>
      </c>
      <c r="S104" s="9">
        <f t="shared" si="9"/>
        <v>0</v>
      </c>
      <c r="T104" s="10">
        <f>T105</f>
        <v>0</v>
      </c>
      <c r="U104" s="9">
        <f t="shared" si="7"/>
        <v>0</v>
      </c>
    </row>
    <row r="105" spans="1:21" ht="38.25">
      <c r="A105" s="3" t="s">
        <v>32</v>
      </c>
      <c r="B105" s="2" t="s">
        <v>5</v>
      </c>
      <c r="C105" s="2" t="s">
        <v>21</v>
      </c>
      <c r="D105" s="2">
        <v>12</v>
      </c>
      <c r="E105" s="1" t="s">
        <v>245</v>
      </c>
      <c r="F105" s="2">
        <v>200</v>
      </c>
      <c r="G105" s="7">
        <v>0</v>
      </c>
      <c r="H105" s="8"/>
      <c r="I105" s="7">
        <f t="shared" si="10"/>
        <v>0</v>
      </c>
      <c r="J105" s="8"/>
      <c r="K105" s="7">
        <f t="shared" si="11"/>
        <v>0</v>
      </c>
      <c r="L105" s="8"/>
      <c r="M105" s="9">
        <f t="shared" si="12"/>
        <v>0</v>
      </c>
      <c r="N105" s="10"/>
      <c r="O105" s="9">
        <f t="shared" si="13"/>
        <v>0</v>
      </c>
      <c r="P105" s="10"/>
      <c r="Q105" s="9">
        <f t="shared" si="8"/>
        <v>0</v>
      </c>
      <c r="R105" s="10"/>
      <c r="S105" s="9">
        <f t="shared" si="9"/>
        <v>0</v>
      </c>
      <c r="T105" s="10"/>
      <c r="U105" s="9">
        <f t="shared" si="7"/>
        <v>0</v>
      </c>
    </row>
    <row r="106" spans="1:21" ht="45" customHeight="1">
      <c r="A106" s="3" t="s">
        <v>421</v>
      </c>
      <c r="B106" s="2" t="s">
        <v>5</v>
      </c>
      <c r="C106" s="2" t="s">
        <v>21</v>
      </c>
      <c r="D106" s="2">
        <v>12</v>
      </c>
      <c r="E106" s="1" t="s">
        <v>420</v>
      </c>
      <c r="F106" s="2"/>
      <c r="G106" s="7"/>
      <c r="H106" s="8"/>
      <c r="I106" s="7"/>
      <c r="J106" s="8"/>
      <c r="K106" s="7"/>
      <c r="L106" s="8"/>
      <c r="M106" s="9"/>
      <c r="N106" s="10"/>
      <c r="O106" s="9"/>
      <c r="P106" s="10"/>
      <c r="Q106" s="9"/>
      <c r="R106" s="10"/>
      <c r="S106" s="9">
        <f t="shared" si="9"/>
        <v>0</v>
      </c>
      <c r="T106" s="10">
        <f>T107</f>
        <v>0</v>
      </c>
      <c r="U106" s="9">
        <f t="shared" si="7"/>
        <v>0</v>
      </c>
    </row>
    <row r="107" spans="1:21" ht="38.25">
      <c r="A107" s="3" t="s">
        <v>32</v>
      </c>
      <c r="B107" s="2" t="s">
        <v>5</v>
      </c>
      <c r="C107" s="2" t="s">
        <v>21</v>
      </c>
      <c r="D107" s="2">
        <v>12</v>
      </c>
      <c r="E107" s="1" t="s">
        <v>420</v>
      </c>
      <c r="F107" s="2">
        <v>200</v>
      </c>
      <c r="G107" s="7"/>
      <c r="H107" s="8"/>
      <c r="I107" s="7"/>
      <c r="J107" s="8"/>
      <c r="K107" s="7"/>
      <c r="L107" s="8"/>
      <c r="M107" s="9"/>
      <c r="N107" s="10"/>
      <c r="O107" s="9"/>
      <c r="P107" s="10"/>
      <c r="Q107" s="9"/>
      <c r="R107" s="10"/>
      <c r="S107" s="9">
        <f t="shared" si="9"/>
        <v>0</v>
      </c>
      <c r="T107" s="10"/>
      <c r="U107" s="9">
        <f t="shared" si="7"/>
        <v>0</v>
      </c>
    </row>
    <row r="108" spans="1:21" ht="120.75" customHeight="1">
      <c r="A108" s="3" t="s">
        <v>399</v>
      </c>
      <c r="B108" s="2" t="s">
        <v>5</v>
      </c>
      <c r="C108" s="2" t="s">
        <v>22</v>
      </c>
      <c r="D108" s="2" t="s">
        <v>19</v>
      </c>
      <c r="E108" s="14" t="s">
        <v>400</v>
      </c>
      <c r="F108" s="2"/>
      <c r="G108" s="7"/>
      <c r="H108" s="8"/>
      <c r="I108" s="7"/>
      <c r="J108" s="8"/>
      <c r="K108" s="7"/>
      <c r="L108" s="8"/>
      <c r="M108" s="9"/>
      <c r="N108" s="10"/>
      <c r="O108" s="9">
        <f t="shared" si="13"/>
        <v>0</v>
      </c>
      <c r="P108" s="10">
        <f>P109</f>
        <v>500.46199999999999</v>
      </c>
      <c r="Q108" s="9">
        <f t="shared" si="8"/>
        <v>500.46199999999999</v>
      </c>
      <c r="R108" s="10">
        <f>R109</f>
        <v>-0.99299999999999999</v>
      </c>
      <c r="S108" s="9">
        <f t="shared" si="9"/>
        <v>499.46899999999999</v>
      </c>
      <c r="T108" s="10">
        <f>T109</f>
        <v>0</v>
      </c>
      <c r="U108" s="9">
        <f t="shared" si="7"/>
        <v>499.46899999999999</v>
      </c>
    </row>
    <row r="109" spans="1:21" ht="15.75">
      <c r="A109" s="15" t="s">
        <v>54</v>
      </c>
      <c r="B109" s="2" t="s">
        <v>5</v>
      </c>
      <c r="C109" s="2" t="s">
        <v>22</v>
      </c>
      <c r="D109" s="2" t="s">
        <v>19</v>
      </c>
      <c r="E109" s="14" t="s">
        <v>400</v>
      </c>
      <c r="F109" s="2">
        <v>800</v>
      </c>
      <c r="G109" s="7"/>
      <c r="H109" s="8"/>
      <c r="I109" s="7"/>
      <c r="J109" s="8"/>
      <c r="K109" s="7"/>
      <c r="L109" s="8"/>
      <c r="M109" s="9"/>
      <c r="N109" s="10"/>
      <c r="O109" s="9">
        <f t="shared" si="13"/>
        <v>0</v>
      </c>
      <c r="P109" s="10">
        <v>500.46199999999999</v>
      </c>
      <c r="Q109" s="9">
        <f t="shared" si="8"/>
        <v>500.46199999999999</v>
      </c>
      <c r="R109" s="10">
        <v>-0.99299999999999999</v>
      </c>
      <c r="S109" s="9">
        <f t="shared" si="9"/>
        <v>499.46899999999999</v>
      </c>
      <c r="T109" s="10"/>
      <c r="U109" s="9">
        <f t="shared" si="7"/>
        <v>499.46899999999999</v>
      </c>
    </row>
    <row r="110" spans="1:21" ht="38.25">
      <c r="A110" s="3" t="s">
        <v>204</v>
      </c>
      <c r="B110" s="2" t="s">
        <v>5</v>
      </c>
      <c r="C110" s="2" t="s">
        <v>22</v>
      </c>
      <c r="D110" s="2" t="s">
        <v>19</v>
      </c>
      <c r="E110" s="1" t="s">
        <v>205</v>
      </c>
      <c r="F110" s="2"/>
      <c r="G110" s="7">
        <v>0</v>
      </c>
      <c r="H110" s="8">
        <f>H111</f>
        <v>50</v>
      </c>
      <c r="I110" s="7">
        <f t="shared" si="10"/>
        <v>50</v>
      </c>
      <c r="J110" s="8">
        <f>J111</f>
        <v>0</v>
      </c>
      <c r="K110" s="7">
        <f t="shared" si="11"/>
        <v>50</v>
      </c>
      <c r="L110" s="8">
        <f>L111</f>
        <v>0</v>
      </c>
      <c r="M110" s="9">
        <f t="shared" si="12"/>
        <v>50</v>
      </c>
      <c r="N110" s="10">
        <f>N111</f>
        <v>0</v>
      </c>
      <c r="O110" s="9">
        <f t="shared" si="13"/>
        <v>50</v>
      </c>
      <c r="P110" s="10">
        <f>P111</f>
        <v>0</v>
      </c>
      <c r="Q110" s="9">
        <f t="shared" si="8"/>
        <v>50</v>
      </c>
      <c r="R110" s="10">
        <f>R111</f>
        <v>0</v>
      </c>
      <c r="S110" s="9">
        <f t="shared" si="9"/>
        <v>50</v>
      </c>
      <c r="T110" s="10">
        <f>T111</f>
        <v>0</v>
      </c>
      <c r="U110" s="9">
        <f t="shared" si="7"/>
        <v>50</v>
      </c>
    </row>
    <row r="111" spans="1:21" ht="38.25">
      <c r="A111" s="3" t="s">
        <v>32</v>
      </c>
      <c r="B111" s="2" t="s">
        <v>5</v>
      </c>
      <c r="C111" s="2" t="s">
        <v>22</v>
      </c>
      <c r="D111" s="2" t="s">
        <v>19</v>
      </c>
      <c r="E111" s="1" t="s">
        <v>205</v>
      </c>
      <c r="F111" s="2">
        <v>200</v>
      </c>
      <c r="G111" s="7">
        <v>0</v>
      </c>
      <c r="H111" s="8">
        <v>50</v>
      </c>
      <c r="I111" s="7">
        <f t="shared" si="10"/>
        <v>50</v>
      </c>
      <c r="J111" s="8"/>
      <c r="K111" s="7">
        <f t="shared" si="11"/>
        <v>50</v>
      </c>
      <c r="L111" s="8"/>
      <c r="M111" s="9">
        <f t="shared" si="12"/>
        <v>50</v>
      </c>
      <c r="N111" s="10"/>
      <c r="O111" s="9">
        <f t="shared" si="13"/>
        <v>50</v>
      </c>
      <c r="P111" s="10"/>
      <c r="Q111" s="9">
        <f t="shared" si="8"/>
        <v>50</v>
      </c>
      <c r="R111" s="10"/>
      <c r="S111" s="9">
        <f t="shared" si="9"/>
        <v>50</v>
      </c>
      <c r="T111" s="10"/>
      <c r="U111" s="9">
        <f t="shared" si="7"/>
        <v>50</v>
      </c>
    </row>
    <row r="112" spans="1:21" ht="15.75">
      <c r="A112" s="3" t="s">
        <v>206</v>
      </c>
      <c r="B112" s="2" t="s">
        <v>5</v>
      </c>
      <c r="C112" s="2" t="s">
        <v>22</v>
      </c>
      <c r="D112" s="2" t="s">
        <v>19</v>
      </c>
      <c r="E112" s="1" t="s">
        <v>207</v>
      </c>
      <c r="F112" s="2"/>
      <c r="G112" s="7">
        <v>205</v>
      </c>
      <c r="H112" s="8">
        <f>H113</f>
        <v>0</v>
      </c>
      <c r="I112" s="7">
        <f t="shared" si="10"/>
        <v>205</v>
      </c>
      <c r="J112" s="8">
        <f>J113</f>
        <v>-205</v>
      </c>
      <c r="K112" s="7">
        <f t="shared" si="11"/>
        <v>0</v>
      </c>
      <c r="L112" s="8">
        <f>L113</f>
        <v>0</v>
      </c>
      <c r="M112" s="9">
        <f t="shared" si="12"/>
        <v>0</v>
      </c>
      <c r="N112" s="10">
        <f>N113</f>
        <v>0</v>
      </c>
      <c r="O112" s="9">
        <f t="shared" si="13"/>
        <v>0</v>
      </c>
      <c r="P112" s="10">
        <f>P113</f>
        <v>0</v>
      </c>
      <c r="Q112" s="9">
        <f t="shared" si="8"/>
        <v>0</v>
      </c>
      <c r="R112" s="10">
        <f>R113</f>
        <v>0</v>
      </c>
      <c r="S112" s="9">
        <f t="shared" si="9"/>
        <v>0</v>
      </c>
      <c r="T112" s="10">
        <f>T113</f>
        <v>0</v>
      </c>
      <c r="U112" s="9">
        <f t="shared" si="7"/>
        <v>0</v>
      </c>
    </row>
    <row r="113" spans="1:21" ht="38.25">
      <c r="A113" s="3" t="s">
        <v>32</v>
      </c>
      <c r="B113" s="2" t="s">
        <v>5</v>
      </c>
      <c r="C113" s="2" t="s">
        <v>22</v>
      </c>
      <c r="D113" s="2" t="s">
        <v>19</v>
      </c>
      <c r="E113" s="1" t="s">
        <v>207</v>
      </c>
      <c r="F113" s="2">
        <v>200</v>
      </c>
      <c r="G113" s="7">
        <v>205</v>
      </c>
      <c r="H113" s="8"/>
      <c r="I113" s="7">
        <f t="shared" si="10"/>
        <v>205</v>
      </c>
      <c r="J113" s="8">
        <v>-205</v>
      </c>
      <c r="K113" s="7">
        <f t="shared" si="11"/>
        <v>0</v>
      </c>
      <c r="L113" s="8"/>
      <c r="M113" s="9">
        <f t="shared" si="12"/>
        <v>0</v>
      </c>
      <c r="N113" s="10"/>
      <c r="O113" s="9">
        <f t="shared" si="13"/>
        <v>0</v>
      </c>
      <c r="P113" s="10"/>
      <c r="Q113" s="9">
        <f t="shared" si="8"/>
        <v>0</v>
      </c>
      <c r="R113" s="10"/>
      <c r="S113" s="9">
        <f t="shared" si="9"/>
        <v>0</v>
      </c>
      <c r="T113" s="10"/>
      <c r="U113" s="9">
        <f t="shared" si="7"/>
        <v>0</v>
      </c>
    </row>
    <row r="114" spans="1:21" ht="38.25">
      <c r="A114" s="3" t="s">
        <v>208</v>
      </c>
      <c r="B114" s="2" t="s">
        <v>5</v>
      </c>
      <c r="C114" s="2" t="s">
        <v>22</v>
      </c>
      <c r="D114" s="2" t="s">
        <v>19</v>
      </c>
      <c r="E114" s="1" t="s">
        <v>209</v>
      </c>
      <c r="F114" s="2"/>
      <c r="G114" s="7">
        <v>0</v>
      </c>
      <c r="H114" s="8">
        <f>H115</f>
        <v>0</v>
      </c>
      <c r="I114" s="7">
        <f t="shared" si="10"/>
        <v>0</v>
      </c>
      <c r="J114" s="8">
        <f>J115</f>
        <v>0</v>
      </c>
      <c r="K114" s="7">
        <f t="shared" si="11"/>
        <v>0</v>
      </c>
      <c r="L114" s="8">
        <f>L115</f>
        <v>0</v>
      </c>
      <c r="M114" s="9">
        <f t="shared" si="12"/>
        <v>0</v>
      </c>
      <c r="N114" s="10">
        <f>N115</f>
        <v>0</v>
      </c>
      <c r="O114" s="9">
        <f t="shared" si="13"/>
        <v>0</v>
      </c>
      <c r="P114" s="10">
        <f>P115</f>
        <v>0</v>
      </c>
      <c r="Q114" s="9">
        <f t="shared" si="8"/>
        <v>0</v>
      </c>
      <c r="R114" s="10">
        <f>R115</f>
        <v>0</v>
      </c>
      <c r="S114" s="9">
        <f t="shared" si="9"/>
        <v>0</v>
      </c>
      <c r="T114" s="10">
        <f>T115</f>
        <v>0</v>
      </c>
      <c r="U114" s="9">
        <f t="shared" si="7"/>
        <v>0</v>
      </c>
    </row>
    <row r="115" spans="1:21" ht="38.25">
      <c r="A115" s="3" t="s">
        <v>32</v>
      </c>
      <c r="B115" s="2" t="s">
        <v>5</v>
      </c>
      <c r="C115" s="2" t="s">
        <v>22</v>
      </c>
      <c r="D115" s="2" t="s">
        <v>19</v>
      </c>
      <c r="E115" s="1" t="s">
        <v>209</v>
      </c>
      <c r="F115" s="2">
        <v>200</v>
      </c>
      <c r="G115" s="7">
        <v>0</v>
      </c>
      <c r="H115" s="8"/>
      <c r="I115" s="7">
        <f t="shared" si="10"/>
        <v>0</v>
      </c>
      <c r="J115" s="8"/>
      <c r="K115" s="7">
        <f t="shared" si="11"/>
        <v>0</v>
      </c>
      <c r="L115" s="8"/>
      <c r="M115" s="9">
        <f t="shared" si="12"/>
        <v>0</v>
      </c>
      <c r="N115" s="10"/>
      <c r="O115" s="9">
        <f t="shared" si="13"/>
        <v>0</v>
      </c>
      <c r="P115" s="10"/>
      <c r="Q115" s="9">
        <f t="shared" si="8"/>
        <v>0</v>
      </c>
      <c r="R115" s="10"/>
      <c r="S115" s="9">
        <f t="shared" si="9"/>
        <v>0</v>
      </c>
      <c r="T115" s="10"/>
      <c r="U115" s="9">
        <f t="shared" si="7"/>
        <v>0</v>
      </c>
    </row>
    <row r="116" spans="1:21" ht="15.75">
      <c r="A116" s="3" t="s">
        <v>240</v>
      </c>
      <c r="B116" s="2" t="s">
        <v>5</v>
      </c>
      <c r="C116" s="2" t="s">
        <v>22</v>
      </c>
      <c r="D116" s="2" t="s">
        <v>25</v>
      </c>
      <c r="E116" s="1" t="s">
        <v>241</v>
      </c>
      <c r="F116" s="2"/>
      <c r="G116" s="7">
        <v>0</v>
      </c>
      <c r="H116" s="8">
        <f>H117</f>
        <v>0</v>
      </c>
      <c r="I116" s="7">
        <f t="shared" si="10"/>
        <v>0</v>
      </c>
      <c r="J116" s="8">
        <f>J117</f>
        <v>0</v>
      </c>
      <c r="K116" s="7">
        <f t="shared" si="11"/>
        <v>0</v>
      </c>
      <c r="L116" s="8">
        <f>L117</f>
        <v>0</v>
      </c>
      <c r="M116" s="9">
        <f t="shared" si="12"/>
        <v>0</v>
      </c>
      <c r="N116" s="10">
        <f>N117</f>
        <v>0</v>
      </c>
      <c r="O116" s="9">
        <f t="shared" si="13"/>
        <v>0</v>
      </c>
      <c r="P116" s="10">
        <f>P117</f>
        <v>0</v>
      </c>
      <c r="Q116" s="9">
        <f t="shared" si="8"/>
        <v>0</v>
      </c>
      <c r="R116" s="10">
        <f>R117</f>
        <v>0</v>
      </c>
      <c r="S116" s="9">
        <f t="shared" si="9"/>
        <v>0</v>
      </c>
      <c r="T116" s="10">
        <f>T117</f>
        <v>0</v>
      </c>
      <c r="U116" s="9">
        <f t="shared" si="7"/>
        <v>0</v>
      </c>
    </row>
    <row r="117" spans="1:21" ht="38.25">
      <c r="A117" s="3" t="s">
        <v>171</v>
      </c>
      <c r="B117" s="2" t="s">
        <v>5</v>
      </c>
      <c r="C117" s="2" t="s">
        <v>22</v>
      </c>
      <c r="D117" s="2" t="s">
        <v>25</v>
      </c>
      <c r="E117" s="1" t="s">
        <v>241</v>
      </c>
      <c r="F117" s="2">
        <v>400</v>
      </c>
      <c r="G117" s="7">
        <v>0</v>
      </c>
      <c r="H117" s="8"/>
      <c r="I117" s="7">
        <f t="shared" si="10"/>
        <v>0</v>
      </c>
      <c r="J117" s="8"/>
      <c r="K117" s="7">
        <f t="shared" si="11"/>
        <v>0</v>
      </c>
      <c r="L117" s="8"/>
      <c r="M117" s="9">
        <f t="shared" si="12"/>
        <v>0</v>
      </c>
      <c r="N117" s="10"/>
      <c r="O117" s="9">
        <f t="shared" si="13"/>
        <v>0</v>
      </c>
      <c r="P117" s="10"/>
      <c r="Q117" s="9">
        <f t="shared" si="8"/>
        <v>0</v>
      </c>
      <c r="R117" s="10"/>
      <c r="S117" s="9">
        <f t="shared" si="9"/>
        <v>0</v>
      </c>
      <c r="T117" s="10"/>
      <c r="U117" s="9">
        <f t="shared" si="7"/>
        <v>0</v>
      </c>
    </row>
    <row r="118" spans="1:21" ht="102">
      <c r="A118" s="3" t="s">
        <v>263</v>
      </c>
      <c r="B118" s="2" t="s">
        <v>5</v>
      </c>
      <c r="C118" s="2" t="s">
        <v>22</v>
      </c>
      <c r="D118" s="2" t="s">
        <v>25</v>
      </c>
      <c r="E118" s="14" t="s">
        <v>264</v>
      </c>
      <c r="F118" s="2"/>
      <c r="G118" s="7">
        <v>1928.7799999999997</v>
      </c>
      <c r="H118" s="8">
        <f>H119</f>
        <v>0</v>
      </c>
      <c r="I118" s="7">
        <f t="shared" si="10"/>
        <v>1928.7799999999997</v>
      </c>
      <c r="J118" s="8">
        <f>J119</f>
        <v>0</v>
      </c>
      <c r="K118" s="7">
        <f t="shared" si="11"/>
        <v>1928.7799999999997</v>
      </c>
      <c r="L118" s="8">
        <f>L119</f>
        <v>0</v>
      </c>
      <c r="M118" s="9">
        <f t="shared" si="12"/>
        <v>1928.7799999999997</v>
      </c>
      <c r="N118" s="10">
        <f>N119</f>
        <v>0</v>
      </c>
      <c r="O118" s="9">
        <f t="shared" si="13"/>
        <v>1928.7799999999997</v>
      </c>
      <c r="P118" s="10">
        <f>P119</f>
        <v>0</v>
      </c>
      <c r="Q118" s="9">
        <f t="shared" si="8"/>
        <v>1928.7799999999997</v>
      </c>
      <c r="R118" s="10">
        <f>R119</f>
        <v>0</v>
      </c>
      <c r="S118" s="9">
        <f t="shared" si="9"/>
        <v>1928.7799999999997</v>
      </c>
      <c r="T118" s="10">
        <f>T119</f>
        <v>0</v>
      </c>
      <c r="U118" s="9">
        <f t="shared" si="7"/>
        <v>1928.7799999999997</v>
      </c>
    </row>
    <row r="119" spans="1:21" ht="15.75">
      <c r="A119" s="3" t="s">
        <v>54</v>
      </c>
      <c r="B119" s="2" t="s">
        <v>5</v>
      </c>
      <c r="C119" s="2" t="s">
        <v>22</v>
      </c>
      <c r="D119" s="2" t="s">
        <v>25</v>
      </c>
      <c r="E119" s="14" t="s">
        <v>264</v>
      </c>
      <c r="F119" s="2">
        <v>800</v>
      </c>
      <c r="G119" s="7">
        <v>1928.7799999999997</v>
      </c>
      <c r="H119" s="8"/>
      <c r="I119" s="7">
        <f t="shared" si="10"/>
        <v>1928.7799999999997</v>
      </c>
      <c r="J119" s="8"/>
      <c r="K119" s="7">
        <f t="shared" si="11"/>
        <v>1928.7799999999997</v>
      </c>
      <c r="L119" s="8"/>
      <c r="M119" s="9">
        <f t="shared" si="12"/>
        <v>1928.7799999999997</v>
      </c>
      <c r="N119" s="10"/>
      <c r="O119" s="9">
        <f t="shared" si="13"/>
        <v>1928.7799999999997</v>
      </c>
      <c r="P119" s="10"/>
      <c r="Q119" s="9">
        <f t="shared" si="8"/>
        <v>1928.7799999999997</v>
      </c>
      <c r="R119" s="10"/>
      <c r="S119" s="9">
        <f t="shared" si="9"/>
        <v>1928.7799999999997</v>
      </c>
      <c r="T119" s="10"/>
      <c r="U119" s="9">
        <f t="shared" si="7"/>
        <v>1928.7799999999997</v>
      </c>
    </row>
    <row r="120" spans="1:21" ht="76.5">
      <c r="A120" s="3" t="s">
        <v>259</v>
      </c>
      <c r="B120" s="2" t="s">
        <v>5</v>
      </c>
      <c r="C120" s="2" t="s">
        <v>22</v>
      </c>
      <c r="D120" s="2" t="s">
        <v>25</v>
      </c>
      <c r="E120" s="1" t="s">
        <v>260</v>
      </c>
      <c r="F120" s="2"/>
      <c r="G120" s="7">
        <v>0</v>
      </c>
      <c r="H120" s="8">
        <f>H121</f>
        <v>0</v>
      </c>
      <c r="I120" s="7">
        <f t="shared" si="10"/>
        <v>0</v>
      </c>
      <c r="J120" s="8">
        <f>J121</f>
        <v>0</v>
      </c>
      <c r="K120" s="7">
        <f t="shared" si="11"/>
        <v>0</v>
      </c>
      <c r="L120" s="8">
        <f>L121</f>
        <v>0</v>
      </c>
      <c r="M120" s="9">
        <f t="shared" si="12"/>
        <v>0</v>
      </c>
      <c r="N120" s="10">
        <f>N121</f>
        <v>0</v>
      </c>
      <c r="O120" s="9">
        <f t="shared" si="13"/>
        <v>0</v>
      </c>
      <c r="P120" s="10">
        <f>P121</f>
        <v>0</v>
      </c>
      <c r="Q120" s="9">
        <f t="shared" si="8"/>
        <v>0</v>
      </c>
      <c r="R120" s="10">
        <f>R121</f>
        <v>0</v>
      </c>
      <c r="S120" s="9">
        <f t="shared" si="9"/>
        <v>0</v>
      </c>
      <c r="T120" s="10">
        <f>T121</f>
        <v>0</v>
      </c>
      <c r="U120" s="9">
        <f t="shared" si="7"/>
        <v>0</v>
      </c>
    </row>
    <row r="121" spans="1:21" ht="38.25">
      <c r="A121" s="3" t="s">
        <v>171</v>
      </c>
      <c r="B121" s="2" t="s">
        <v>5</v>
      </c>
      <c r="C121" s="2" t="s">
        <v>22</v>
      </c>
      <c r="D121" s="2" t="s">
        <v>25</v>
      </c>
      <c r="E121" s="1" t="s">
        <v>260</v>
      </c>
      <c r="F121" s="2">
        <v>400</v>
      </c>
      <c r="G121" s="7">
        <v>0</v>
      </c>
      <c r="H121" s="8"/>
      <c r="I121" s="7">
        <f t="shared" si="10"/>
        <v>0</v>
      </c>
      <c r="J121" s="8"/>
      <c r="K121" s="7">
        <f t="shared" si="11"/>
        <v>0</v>
      </c>
      <c r="L121" s="8"/>
      <c r="M121" s="9">
        <f t="shared" si="12"/>
        <v>0</v>
      </c>
      <c r="N121" s="10"/>
      <c r="O121" s="9">
        <f t="shared" si="13"/>
        <v>0</v>
      </c>
      <c r="P121" s="10"/>
      <c r="Q121" s="9">
        <f t="shared" si="8"/>
        <v>0</v>
      </c>
      <c r="R121" s="10"/>
      <c r="S121" s="9">
        <f t="shared" si="9"/>
        <v>0</v>
      </c>
      <c r="T121" s="10"/>
      <c r="U121" s="9">
        <f t="shared" si="7"/>
        <v>0</v>
      </c>
    </row>
    <row r="122" spans="1:21" ht="38.25">
      <c r="A122" s="3" t="s">
        <v>283</v>
      </c>
      <c r="B122" s="2" t="s">
        <v>5</v>
      </c>
      <c r="C122" s="2" t="s">
        <v>22</v>
      </c>
      <c r="D122" s="2" t="s">
        <v>25</v>
      </c>
      <c r="E122" s="1" t="s">
        <v>284</v>
      </c>
      <c r="F122" s="2"/>
      <c r="G122" s="7">
        <v>0</v>
      </c>
      <c r="H122" s="8">
        <f>H123</f>
        <v>0</v>
      </c>
      <c r="I122" s="7">
        <f t="shared" si="10"/>
        <v>0</v>
      </c>
      <c r="J122" s="8">
        <f>J123</f>
        <v>0</v>
      </c>
      <c r="K122" s="7">
        <f t="shared" si="11"/>
        <v>0</v>
      </c>
      <c r="L122" s="8">
        <f>L123</f>
        <v>0</v>
      </c>
      <c r="M122" s="9">
        <f t="shared" si="12"/>
        <v>0</v>
      </c>
      <c r="N122" s="10">
        <f>N123</f>
        <v>0</v>
      </c>
      <c r="O122" s="9">
        <f t="shared" si="13"/>
        <v>0</v>
      </c>
      <c r="P122" s="10">
        <f>P123</f>
        <v>0</v>
      </c>
      <c r="Q122" s="9">
        <f t="shared" si="8"/>
        <v>0</v>
      </c>
      <c r="R122" s="10">
        <f>R123</f>
        <v>0</v>
      </c>
      <c r="S122" s="9">
        <f t="shared" si="9"/>
        <v>0</v>
      </c>
      <c r="T122" s="10">
        <f>T123</f>
        <v>0</v>
      </c>
      <c r="U122" s="9">
        <f t="shared" si="7"/>
        <v>0</v>
      </c>
    </row>
    <row r="123" spans="1:21" ht="38.25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284</v>
      </c>
      <c r="F123" s="2">
        <v>200</v>
      </c>
      <c r="G123" s="7">
        <v>0</v>
      </c>
      <c r="H123" s="8"/>
      <c r="I123" s="7">
        <f t="shared" si="10"/>
        <v>0</v>
      </c>
      <c r="J123" s="8"/>
      <c r="K123" s="7">
        <f t="shared" si="11"/>
        <v>0</v>
      </c>
      <c r="L123" s="8"/>
      <c r="M123" s="9">
        <f t="shared" si="12"/>
        <v>0</v>
      </c>
      <c r="N123" s="10"/>
      <c r="O123" s="9">
        <f t="shared" si="13"/>
        <v>0</v>
      </c>
      <c r="P123" s="10"/>
      <c r="Q123" s="9">
        <f t="shared" si="8"/>
        <v>0</v>
      </c>
      <c r="R123" s="10"/>
      <c r="S123" s="9">
        <f t="shared" si="9"/>
        <v>0</v>
      </c>
      <c r="T123" s="10"/>
      <c r="U123" s="9">
        <f t="shared" si="7"/>
        <v>0</v>
      </c>
    </row>
    <row r="124" spans="1:21" ht="25.5">
      <c r="A124" s="3" t="s">
        <v>296</v>
      </c>
      <c r="B124" s="2" t="s">
        <v>5</v>
      </c>
      <c r="C124" s="2" t="s">
        <v>22</v>
      </c>
      <c r="D124" s="2" t="s">
        <v>25</v>
      </c>
      <c r="E124" s="1" t="s">
        <v>297</v>
      </c>
      <c r="F124" s="2"/>
      <c r="G124" s="7">
        <v>0</v>
      </c>
      <c r="H124" s="8">
        <f>H125</f>
        <v>800</v>
      </c>
      <c r="I124" s="7">
        <f t="shared" si="10"/>
        <v>800</v>
      </c>
      <c r="J124" s="8">
        <f>J125</f>
        <v>0</v>
      </c>
      <c r="K124" s="7">
        <f t="shared" si="11"/>
        <v>800</v>
      </c>
      <c r="L124" s="8">
        <f>L125</f>
        <v>0</v>
      </c>
      <c r="M124" s="9">
        <f t="shared" si="12"/>
        <v>800</v>
      </c>
      <c r="N124" s="10">
        <f>N125</f>
        <v>0</v>
      </c>
      <c r="O124" s="9">
        <f t="shared" si="13"/>
        <v>800</v>
      </c>
      <c r="P124" s="10">
        <f>P125</f>
        <v>-800</v>
      </c>
      <c r="Q124" s="9">
        <f t="shared" si="8"/>
        <v>0</v>
      </c>
      <c r="R124" s="10">
        <f>R125</f>
        <v>0</v>
      </c>
      <c r="S124" s="9">
        <f t="shared" si="9"/>
        <v>0</v>
      </c>
      <c r="T124" s="10">
        <f>T125</f>
        <v>0</v>
      </c>
      <c r="U124" s="9">
        <f t="shared" si="7"/>
        <v>0</v>
      </c>
    </row>
    <row r="125" spans="1:21" ht="38.25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297</v>
      </c>
      <c r="F125" s="2">
        <v>200</v>
      </c>
      <c r="G125" s="7">
        <v>0</v>
      </c>
      <c r="H125" s="8">
        <v>800</v>
      </c>
      <c r="I125" s="7">
        <f t="shared" si="10"/>
        <v>800</v>
      </c>
      <c r="J125" s="8"/>
      <c r="K125" s="7">
        <f t="shared" si="11"/>
        <v>800</v>
      </c>
      <c r="L125" s="8"/>
      <c r="M125" s="9">
        <f t="shared" si="12"/>
        <v>800</v>
      </c>
      <c r="N125" s="10"/>
      <c r="O125" s="9">
        <f t="shared" si="13"/>
        <v>800</v>
      </c>
      <c r="P125" s="10">
        <v>-800</v>
      </c>
      <c r="Q125" s="9">
        <f t="shared" si="8"/>
        <v>0</v>
      </c>
      <c r="R125" s="10"/>
      <c r="S125" s="9">
        <f t="shared" si="9"/>
        <v>0</v>
      </c>
      <c r="T125" s="10"/>
      <c r="U125" s="9">
        <f t="shared" si="7"/>
        <v>0</v>
      </c>
    </row>
    <row r="126" spans="1:21" ht="51">
      <c r="A126" s="3" t="s">
        <v>298</v>
      </c>
      <c r="B126" s="2" t="s">
        <v>5</v>
      </c>
      <c r="C126" s="2" t="s">
        <v>22</v>
      </c>
      <c r="D126" s="2" t="s">
        <v>25</v>
      </c>
      <c r="E126" s="1" t="s">
        <v>299</v>
      </c>
      <c r="F126" s="2"/>
      <c r="G126" s="7">
        <v>3000</v>
      </c>
      <c r="H126" s="8">
        <f>H127</f>
        <v>0</v>
      </c>
      <c r="I126" s="7">
        <f t="shared" si="10"/>
        <v>3000</v>
      </c>
      <c r="J126" s="8">
        <f>J127</f>
        <v>0</v>
      </c>
      <c r="K126" s="7">
        <f t="shared" si="11"/>
        <v>3000</v>
      </c>
      <c r="L126" s="8">
        <f>L127</f>
        <v>0</v>
      </c>
      <c r="M126" s="9">
        <f t="shared" si="12"/>
        <v>3000</v>
      </c>
      <c r="N126" s="10">
        <f>N127</f>
        <v>0</v>
      </c>
      <c r="O126" s="9">
        <f t="shared" si="13"/>
        <v>3000</v>
      </c>
      <c r="P126" s="10">
        <f>P127</f>
        <v>0</v>
      </c>
      <c r="Q126" s="9">
        <f t="shared" si="8"/>
        <v>3000</v>
      </c>
      <c r="R126" s="10">
        <f>R127</f>
        <v>0</v>
      </c>
      <c r="S126" s="9">
        <f t="shared" si="9"/>
        <v>3000</v>
      </c>
      <c r="T126" s="10">
        <f>T127</f>
        <v>0</v>
      </c>
      <c r="U126" s="9">
        <f t="shared" si="7"/>
        <v>3000</v>
      </c>
    </row>
    <row r="127" spans="1:21" ht="15.75">
      <c r="A127" s="3" t="s">
        <v>54</v>
      </c>
      <c r="B127" s="2" t="s">
        <v>5</v>
      </c>
      <c r="C127" s="2" t="s">
        <v>22</v>
      </c>
      <c r="D127" s="2" t="s">
        <v>25</v>
      </c>
      <c r="E127" s="1" t="s">
        <v>299</v>
      </c>
      <c r="F127" s="2">
        <v>800</v>
      </c>
      <c r="G127" s="7">
        <v>3000</v>
      </c>
      <c r="H127" s="8"/>
      <c r="I127" s="7">
        <f t="shared" si="10"/>
        <v>3000</v>
      </c>
      <c r="J127" s="8"/>
      <c r="K127" s="7">
        <f t="shared" si="11"/>
        <v>3000</v>
      </c>
      <c r="L127" s="8"/>
      <c r="M127" s="9">
        <f t="shared" si="12"/>
        <v>3000</v>
      </c>
      <c r="N127" s="10"/>
      <c r="O127" s="9">
        <f t="shared" si="13"/>
        <v>3000</v>
      </c>
      <c r="P127" s="10"/>
      <c r="Q127" s="9">
        <f t="shared" si="8"/>
        <v>3000</v>
      </c>
      <c r="R127" s="10"/>
      <c r="S127" s="9">
        <f t="shared" si="9"/>
        <v>3000</v>
      </c>
      <c r="T127" s="10"/>
      <c r="U127" s="9">
        <f t="shared" si="7"/>
        <v>3000</v>
      </c>
    </row>
    <row r="128" spans="1:21" ht="15.75">
      <c r="A128" s="3" t="s">
        <v>319</v>
      </c>
      <c r="B128" s="2" t="s">
        <v>5</v>
      </c>
      <c r="C128" s="2" t="s">
        <v>22</v>
      </c>
      <c r="D128" s="2" t="s">
        <v>25</v>
      </c>
      <c r="E128" s="1" t="s">
        <v>320</v>
      </c>
      <c r="F128" s="2"/>
      <c r="G128" s="7">
        <v>500</v>
      </c>
      <c r="H128" s="8">
        <f>H129</f>
        <v>271.2568</v>
      </c>
      <c r="I128" s="7">
        <f t="shared" si="10"/>
        <v>771.2568</v>
      </c>
      <c r="J128" s="8">
        <f>J129</f>
        <v>0</v>
      </c>
      <c r="K128" s="7">
        <f t="shared" si="11"/>
        <v>771.2568</v>
      </c>
      <c r="L128" s="8">
        <f>L129</f>
        <v>0</v>
      </c>
      <c r="M128" s="9">
        <f t="shared" si="12"/>
        <v>771.2568</v>
      </c>
      <c r="N128" s="10">
        <f>N129</f>
        <v>0</v>
      </c>
      <c r="O128" s="9">
        <f t="shared" si="13"/>
        <v>771.2568</v>
      </c>
      <c r="P128" s="10">
        <f>P129</f>
        <v>0</v>
      </c>
      <c r="Q128" s="9">
        <f t="shared" si="8"/>
        <v>771.2568</v>
      </c>
      <c r="R128" s="10">
        <f>R129</f>
        <v>0</v>
      </c>
      <c r="S128" s="9">
        <f t="shared" si="9"/>
        <v>771.2568</v>
      </c>
      <c r="T128" s="10">
        <f>T129</f>
        <v>0</v>
      </c>
      <c r="U128" s="9">
        <f t="shared" si="7"/>
        <v>771.2568</v>
      </c>
    </row>
    <row r="129" spans="1:21" ht="38.25">
      <c r="A129" s="3" t="s">
        <v>32</v>
      </c>
      <c r="B129" s="2" t="s">
        <v>5</v>
      </c>
      <c r="C129" s="2" t="s">
        <v>22</v>
      </c>
      <c r="D129" s="2" t="s">
        <v>25</v>
      </c>
      <c r="E129" s="1" t="s">
        <v>320</v>
      </c>
      <c r="F129" s="2">
        <v>200</v>
      </c>
      <c r="G129" s="7">
        <v>500</v>
      </c>
      <c r="H129" s="8">
        <v>271.2568</v>
      </c>
      <c r="I129" s="7">
        <f t="shared" si="10"/>
        <v>771.2568</v>
      </c>
      <c r="J129" s="8"/>
      <c r="K129" s="7">
        <f t="shared" si="11"/>
        <v>771.2568</v>
      </c>
      <c r="L129" s="8"/>
      <c r="M129" s="9">
        <f t="shared" si="12"/>
        <v>771.2568</v>
      </c>
      <c r="N129" s="10"/>
      <c r="O129" s="9">
        <f t="shared" si="13"/>
        <v>771.2568</v>
      </c>
      <c r="P129" s="10"/>
      <c r="Q129" s="9">
        <f t="shared" si="8"/>
        <v>771.2568</v>
      </c>
      <c r="R129" s="10"/>
      <c r="S129" s="9">
        <f t="shared" si="9"/>
        <v>771.2568</v>
      </c>
      <c r="T129" s="10"/>
      <c r="U129" s="9">
        <f t="shared" si="7"/>
        <v>771.2568</v>
      </c>
    </row>
    <row r="130" spans="1:21" ht="30" customHeight="1">
      <c r="A130" s="3" t="s">
        <v>321</v>
      </c>
      <c r="B130" s="2" t="s">
        <v>5</v>
      </c>
      <c r="C130" s="2" t="s">
        <v>22</v>
      </c>
      <c r="D130" s="2" t="s">
        <v>25</v>
      </c>
      <c r="E130" s="1" t="s">
        <v>318</v>
      </c>
      <c r="F130" s="2"/>
      <c r="G130" s="7">
        <v>0</v>
      </c>
      <c r="H130" s="8">
        <f>H131</f>
        <v>0</v>
      </c>
      <c r="I130" s="7">
        <f t="shared" si="10"/>
        <v>0</v>
      </c>
      <c r="J130" s="8">
        <f>J131</f>
        <v>0</v>
      </c>
      <c r="K130" s="7">
        <f t="shared" si="11"/>
        <v>0</v>
      </c>
      <c r="L130" s="8">
        <f>L131</f>
        <v>0</v>
      </c>
      <c r="M130" s="9">
        <f t="shared" si="12"/>
        <v>0</v>
      </c>
      <c r="N130" s="10">
        <f>N131</f>
        <v>0</v>
      </c>
      <c r="O130" s="9">
        <f t="shared" si="13"/>
        <v>0</v>
      </c>
      <c r="P130" s="10">
        <f>P131</f>
        <v>0</v>
      </c>
      <c r="Q130" s="9">
        <f t="shared" si="8"/>
        <v>0</v>
      </c>
      <c r="R130" s="10">
        <f>R131</f>
        <v>0</v>
      </c>
      <c r="S130" s="9">
        <f t="shared" si="9"/>
        <v>0</v>
      </c>
      <c r="T130" s="10">
        <f>T131</f>
        <v>0</v>
      </c>
      <c r="U130" s="9">
        <f t="shared" si="7"/>
        <v>0</v>
      </c>
    </row>
    <row r="131" spans="1:21" ht="39.75" customHeight="1">
      <c r="A131" s="3" t="s">
        <v>32</v>
      </c>
      <c r="B131" s="2" t="s">
        <v>5</v>
      </c>
      <c r="C131" s="2" t="s">
        <v>22</v>
      </c>
      <c r="D131" s="2" t="s">
        <v>25</v>
      </c>
      <c r="E131" s="1" t="s">
        <v>318</v>
      </c>
      <c r="F131" s="2">
        <v>200</v>
      </c>
      <c r="G131" s="7">
        <v>0</v>
      </c>
      <c r="H131" s="8"/>
      <c r="I131" s="7">
        <f t="shared" si="10"/>
        <v>0</v>
      </c>
      <c r="J131" s="8"/>
      <c r="K131" s="7">
        <f t="shared" si="11"/>
        <v>0</v>
      </c>
      <c r="L131" s="8"/>
      <c r="M131" s="9">
        <f t="shared" si="12"/>
        <v>0</v>
      </c>
      <c r="N131" s="10"/>
      <c r="O131" s="9">
        <f t="shared" si="13"/>
        <v>0</v>
      </c>
      <c r="P131" s="10"/>
      <c r="Q131" s="9">
        <f t="shared" si="8"/>
        <v>0</v>
      </c>
      <c r="R131" s="10"/>
      <c r="S131" s="9">
        <f t="shared" si="9"/>
        <v>0</v>
      </c>
      <c r="T131" s="10"/>
      <c r="U131" s="9">
        <f t="shared" si="7"/>
        <v>0</v>
      </c>
    </row>
    <row r="132" spans="1:21" ht="69" customHeight="1">
      <c r="A132" s="3" t="s">
        <v>405</v>
      </c>
      <c r="B132" s="2" t="s">
        <v>5</v>
      </c>
      <c r="C132" s="2" t="s">
        <v>22</v>
      </c>
      <c r="D132" s="2" t="s">
        <v>25</v>
      </c>
      <c r="E132" s="1" t="s">
        <v>406</v>
      </c>
      <c r="F132" s="2"/>
      <c r="G132" s="7"/>
      <c r="H132" s="8"/>
      <c r="I132" s="7"/>
      <c r="J132" s="8"/>
      <c r="K132" s="7"/>
      <c r="L132" s="8"/>
      <c r="M132" s="9"/>
      <c r="N132" s="10"/>
      <c r="O132" s="9"/>
      <c r="P132" s="10"/>
      <c r="Q132" s="9">
        <f t="shared" si="8"/>
        <v>0</v>
      </c>
      <c r="R132" s="10">
        <f>R133</f>
        <v>350</v>
      </c>
      <c r="S132" s="9">
        <f t="shared" si="9"/>
        <v>350</v>
      </c>
      <c r="T132" s="10">
        <f>T133</f>
        <v>0</v>
      </c>
      <c r="U132" s="9">
        <f t="shared" si="7"/>
        <v>350</v>
      </c>
    </row>
    <row r="133" spans="1:21" ht="39.75" customHeight="1">
      <c r="A133" s="3" t="s">
        <v>32</v>
      </c>
      <c r="B133" s="2" t="s">
        <v>5</v>
      </c>
      <c r="C133" s="2" t="s">
        <v>22</v>
      </c>
      <c r="D133" s="2" t="s">
        <v>25</v>
      </c>
      <c r="E133" s="1" t="s">
        <v>406</v>
      </c>
      <c r="F133" s="2">
        <v>200</v>
      </c>
      <c r="G133" s="7"/>
      <c r="H133" s="8"/>
      <c r="I133" s="7"/>
      <c r="J133" s="8"/>
      <c r="K133" s="7"/>
      <c r="L133" s="8"/>
      <c r="M133" s="9"/>
      <c r="N133" s="10"/>
      <c r="O133" s="9"/>
      <c r="P133" s="10"/>
      <c r="Q133" s="9">
        <f t="shared" si="8"/>
        <v>0</v>
      </c>
      <c r="R133" s="10">
        <v>350</v>
      </c>
      <c r="S133" s="9">
        <f t="shared" si="9"/>
        <v>350</v>
      </c>
      <c r="T133" s="10"/>
      <c r="U133" s="9">
        <f t="shared" si="7"/>
        <v>350</v>
      </c>
    </row>
    <row r="134" spans="1:21" ht="39.75" customHeight="1">
      <c r="A134" s="3" t="s">
        <v>418</v>
      </c>
      <c r="B134" s="2" t="s">
        <v>5</v>
      </c>
      <c r="C134" s="2" t="s">
        <v>22</v>
      </c>
      <c r="D134" s="2" t="s">
        <v>25</v>
      </c>
      <c r="E134" s="1" t="s">
        <v>410</v>
      </c>
      <c r="F134" s="2"/>
      <c r="G134" s="7"/>
      <c r="H134" s="8"/>
      <c r="I134" s="7"/>
      <c r="J134" s="8"/>
      <c r="K134" s="7"/>
      <c r="L134" s="8"/>
      <c r="M134" s="9"/>
      <c r="N134" s="10"/>
      <c r="O134" s="9"/>
      <c r="P134" s="10"/>
      <c r="Q134" s="9">
        <f t="shared" si="8"/>
        <v>0</v>
      </c>
      <c r="R134" s="10">
        <f>R135</f>
        <v>0</v>
      </c>
      <c r="S134" s="9">
        <f t="shared" si="9"/>
        <v>0</v>
      </c>
      <c r="T134" s="10">
        <f>T135</f>
        <v>0</v>
      </c>
      <c r="U134" s="9">
        <f t="shared" si="7"/>
        <v>0</v>
      </c>
    </row>
    <row r="135" spans="1:21" ht="39.75" customHeight="1">
      <c r="A135" s="3" t="s">
        <v>32</v>
      </c>
      <c r="B135" s="2" t="s">
        <v>5</v>
      </c>
      <c r="C135" s="2" t="s">
        <v>22</v>
      </c>
      <c r="D135" s="2" t="s">
        <v>25</v>
      </c>
      <c r="E135" s="1" t="s">
        <v>410</v>
      </c>
      <c r="F135" s="2">
        <v>200</v>
      </c>
      <c r="G135" s="7"/>
      <c r="H135" s="8"/>
      <c r="I135" s="7"/>
      <c r="J135" s="8"/>
      <c r="K135" s="7"/>
      <c r="L135" s="8"/>
      <c r="M135" s="9"/>
      <c r="N135" s="10"/>
      <c r="O135" s="9"/>
      <c r="P135" s="10"/>
      <c r="Q135" s="9">
        <f t="shared" si="8"/>
        <v>0</v>
      </c>
      <c r="R135" s="10"/>
      <c r="S135" s="9">
        <f t="shared" si="9"/>
        <v>0</v>
      </c>
      <c r="T135" s="10"/>
      <c r="U135" s="9">
        <f t="shared" si="7"/>
        <v>0</v>
      </c>
    </row>
    <row r="136" spans="1:21" ht="56.25" customHeight="1">
      <c r="A136" s="3" t="s">
        <v>376</v>
      </c>
      <c r="B136" s="2" t="s">
        <v>5</v>
      </c>
      <c r="C136" s="2" t="s">
        <v>22</v>
      </c>
      <c r="D136" s="2" t="s">
        <v>25</v>
      </c>
      <c r="E136" s="1" t="s">
        <v>377</v>
      </c>
      <c r="F136" s="2"/>
      <c r="G136" s="7">
        <v>0</v>
      </c>
      <c r="H136" s="8">
        <f>H137</f>
        <v>500</v>
      </c>
      <c r="I136" s="7">
        <f t="shared" si="10"/>
        <v>500</v>
      </c>
      <c r="J136" s="8">
        <f>J137</f>
        <v>0</v>
      </c>
      <c r="K136" s="7">
        <f t="shared" si="11"/>
        <v>500</v>
      </c>
      <c r="L136" s="8">
        <f>L137</f>
        <v>0</v>
      </c>
      <c r="M136" s="9">
        <f t="shared" si="12"/>
        <v>500</v>
      </c>
      <c r="N136" s="10">
        <f>N137</f>
        <v>0</v>
      </c>
      <c r="O136" s="9">
        <f t="shared" si="13"/>
        <v>500</v>
      </c>
      <c r="P136" s="10">
        <f>P137</f>
        <v>0</v>
      </c>
      <c r="Q136" s="9">
        <f t="shared" si="8"/>
        <v>500</v>
      </c>
      <c r="R136" s="10">
        <f>R137</f>
        <v>0</v>
      </c>
      <c r="S136" s="9">
        <f t="shared" si="9"/>
        <v>500</v>
      </c>
      <c r="T136" s="10">
        <f>T137</f>
        <v>0</v>
      </c>
      <c r="U136" s="9">
        <f t="shared" si="7"/>
        <v>500</v>
      </c>
    </row>
    <row r="137" spans="1:21" ht="39.75" customHeight="1">
      <c r="A137" s="3" t="s">
        <v>32</v>
      </c>
      <c r="B137" s="2" t="s">
        <v>5</v>
      </c>
      <c r="C137" s="2" t="s">
        <v>22</v>
      </c>
      <c r="D137" s="2" t="s">
        <v>25</v>
      </c>
      <c r="E137" s="1" t="s">
        <v>377</v>
      </c>
      <c r="F137" s="2">
        <v>200</v>
      </c>
      <c r="G137" s="7">
        <v>0</v>
      </c>
      <c r="H137" s="8">
        <v>500</v>
      </c>
      <c r="I137" s="7">
        <f t="shared" si="10"/>
        <v>500</v>
      </c>
      <c r="J137" s="8"/>
      <c r="K137" s="7">
        <f t="shared" si="11"/>
        <v>500</v>
      </c>
      <c r="L137" s="8"/>
      <c r="M137" s="9">
        <f t="shared" si="12"/>
        <v>500</v>
      </c>
      <c r="N137" s="10"/>
      <c r="O137" s="9">
        <f t="shared" si="13"/>
        <v>500</v>
      </c>
      <c r="P137" s="10"/>
      <c r="Q137" s="9">
        <f t="shared" si="8"/>
        <v>500</v>
      </c>
      <c r="R137" s="10"/>
      <c r="S137" s="9">
        <f t="shared" si="9"/>
        <v>500</v>
      </c>
      <c r="T137" s="10"/>
      <c r="U137" s="9">
        <f t="shared" si="7"/>
        <v>500</v>
      </c>
    </row>
    <row r="138" spans="1:21" ht="38.25">
      <c r="A138" s="3" t="s">
        <v>213</v>
      </c>
      <c r="B138" s="2" t="s">
        <v>5</v>
      </c>
      <c r="C138" s="2" t="s">
        <v>22</v>
      </c>
      <c r="D138" s="2" t="s">
        <v>25</v>
      </c>
      <c r="E138" s="1" t="s">
        <v>214</v>
      </c>
      <c r="F138" s="2"/>
      <c r="G138" s="7">
        <v>0</v>
      </c>
      <c r="H138" s="8">
        <f>H139</f>
        <v>0</v>
      </c>
      <c r="I138" s="7">
        <f t="shared" si="10"/>
        <v>0</v>
      </c>
      <c r="J138" s="8">
        <f>J139</f>
        <v>0</v>
      </c>
      <c r="K138" s="7">
        <f t="shared" si="11"/>
        <v>0</v>
      </c>
      <c r="L138" s="8">
        <f>L139</f>
        <v>0</v>
      </c>
      <c r="M138" s="9">
        <f t="shared" si="12"/>
        <v>0</v>
      </c>
      <c r="N138" s="10">
        <f>N139</f>
        <v>60</v>
      </c>
      <c r="O138" s="9">
        <f t="shared" si="13"/>
        <v>60</v>
      </c>
      <c r="P138" s="10">
        <f>P139</f>
        <v>0</v>
      </c>
      <c r="Q138" s="9">
        <f t="shared" si="8"/>
        <v>60</v>
      </c>
      <c r="R138" s="10">
        <f>R139</f>
        <v>0</v>
      </c>
      <c r="S138" s="9">
        <f t="shared" si="9"/>
        <v>60</v>
      </c>
      <c r="T138" s="10">
        <f>T139</f>
        <v>0</v>
      </c>
      <c r="U138" s="9">
        <f t="shared" si="7"/>
        <v>60</v>
      </c>
    </row>
    <row r="139" spans="1:21" ht="38.25">
      <c r="A139" s="3" t="s">
        <v>32</v>
      </c>
      <c r="B139" s="2" t="s">
        <v>5</v>
      </c>
      <c r="C139" s="2" t="s">
        <v>22</v>
      </c>
      <c r="D139" s="2" t="s">
        <v>25</v>
      </c>
      <c r="E139" s="1" t="s">
        <v>214</v>
      </c>
      <c r="F139" s="2">
        <v>200</v>
      </c>
      <c r="G139" s="7">
        <v>0</v>
      </c>
      <c r="H139" s="8"/>
      <c r="I139" s="7">
        <f t="shared" si="10"/>
        <v>0</v>
      </c>
      <c r="J139" s="8"/>
      <c r="K139" s="7">
        <f t="shared" si="11"/>
        <v>0</v>
      </c>
      <c r="L139" s="8"/>
      <c r="M139" s="9">
        <f t="shared" si="12"/>
        <v>0</v>
      </c>
      <c r="N139" s="10">
        <v>60</v>
      </c>
      <c r="O139" s="9">
        <f t="shared" si="13"/>
        <v>60</v>
      </c>
      <c r="P139" s="10"/>
      <c r="Q139" s="9">
        <f t="shared" si="8"/>
        <v>60</v>
      </c>
      <c r="R139" s="10"/>
      <c r="S139" s="9">
        <f t="shared" si="9"/>
        <v>60</v>
      </c>
      <c r="T139" s="10"/>
      <c r="U139" s="9">
        <f t="shared" si="7"/>
        <v>60</v>
      </c>
    </row>
    <row r="140" spans="1:21" ht="51">
      <c r="A140" s="3" t="s">
        <v>169</v>
      </c>
      <c r="B140" s="2" t="s">
        <v>5</v>
      </c>
      <c r="C140" s="2" t="s">
        <v>22</v>
      </c>
      <c r="D140" s="2" t="s">
        <v>20</v>
      </c>
      <c r="E140" s="14" t="s">
        <v>170</v>
      </c>
      <c r="F140" s="2"/>
      <c r="G140" s="7">
        <v>26546.249003000004</v>
      </c>
      <c r="H140" s="8">
        <f>H141</f>
        <v>0</v>
      </c>
      <c r="I140" s="7">
        <f t="shared" si="10"/>
        <v>26546.249003000004</v>
      </c>
      <c r="J140" s="8">
        <f>J141</f>
        <v>0</v>
      </c>
      <c r="K140" s="7">
        <f t="shared" si="11"/>
        <v>26546.249003000004</v>
      </c>
      <c r="L140" s="8">
        <f>L141</f>
        <v>0</v>
      </c>
      <c r="M140" s="9">
        <f t="shared" si="12"/>
        <v>26546.249003000004</v>
      </c>
      <c r="N140" s="10">
        <f>N141</f>
        <v>0</v>
      </c>
      <c r="O140" s="9">
        <f t="shared" si="13"/>
        <v>26546.249003000004</v>
      </c>
      <c r="P140" s="10">
        <f>P141</f>
        <v>0</v>
      </c>
      <c r="Q140" s="9">
        <f t="shared" si="8"/>
        <v>26546.249003000004</v>
      </c>
      <c r="R140" s="10">
        <f>R141</f>
        <v>0</v>
      </c>
      <c r="S140" s="9">
        <f t="shared" si="9"/>
        <v>26546.249003000004</v>
      </c>
      <c r="T140" s="10">
        <f>T141</f>
        <v>4041.31</v>
      </c>
      <c r="U140" s="9">
        <f t="shared" si="7"/>
        <v>30587.559003000006</v>
      </c>
    </row>
    <row r="141" spans="1:21" ht="15.75">
      <c r="A141" s="3" t="s">
        <v>54</v>
      </c>
      <c r="B141" s="2" t="s">
        <v>5</v>
      </c>
      <c r="C141" s="2" t="s">
        <v>22</v>
      </c>
      <c r="D141" s="2" t="s">
        <v>20</v>
      </c>
      <c r="E141" s="14" t="s">
        <v>170</v>
      </c>
      <c r="F141" s="2">
        <v>800</v>
      </c>
      <c r="G141" s="7">
        <v>26546.249000000003</v>
      </c>
      <c r="H141" s="8"/>
      <c r="I141" s="7">
        <f t="shared" si="10"/>
        <v>26546.249000000003</v>
      </c>
      <c r="J141" s="8"/>
      <c r="K141" s="7">
        <f t="shared" si="11"/>
        <v>26546.249000000003</v>
      </c>
      <c r="L141" s="8"/>
      <c r="M141" s="9">
        <f t="shared" si="12"/>
        <v>26546.249000000003</v>
      </c>
      <c r="N141" s="10"/>
      <c r="O141" s="9">
        <f t="shared" si="13"/>
        <v>26546.249000000003</v>
      </c>
      <c r="P141" s="10"/>
      <c r="Q141" s="9">
        <f t="shared" si="8"/>
        <v>26546.249000000003</v>
      </c>
      <c r="R141" s="10"/>
      <c r="S141" s="9">
        <f t="shared" si="9"/>
        <v>26546.249000000003</v>
      </c>
      <c r="T141" s="10">
        <v>4041.31</v>
      </c>
      <c r="U141" s="9">
        <f t="shared" si="7"/>
        <v>30587.559000000005</v>
      </c>
    </row>
    <row r="142" spans="1:21" ht="15.75">
      <c r="A142" s="3" t="s">
        <v>356</v>
      </c>
      <c r="B142" s="2" t="s">
        <v>5</v>
      </c>
      <c r="C142" s="2" t="s">
        <v>22</v>
      </c>
      <c r="D142" s="2" t="s">
        <v>20</v>
      </c>
      <c r="E142" s="14" t="s">
        <v>250</v>
      </c>
      <c r="F142" s="2"/>
      <c r="G142" s="7">
        <v>1447.3689999999999</v>
      </c>
      <c r="H142" s="8">
        <f>H143</f>
        <v>0</v>
      </c>
      <c r="I142" s="7">
        <f t="shared" si="10"/>
        <v>1447.3689999999999</v>
      </c>
      <c r="J142" s="8">
        <f>J143</f>
        <v>0</v>
      </c>
      <c r="K142" s="7">
        <f t="shared" si="11"/>
        <v>1447.3689999999999</v>
      </c>
      <c r="L142" s="8">
        <f>L143</f>
        <v>210.52952999999999</v>
      </c>
      <c r="M142" s="9">
        <f t="shared" si="12"/>
        <v>1657.8985299999999</v>
      </c>
      <c r="N142" s="10">
        <f>N143</f>
        <v>0</v>
      </c>
      <c r="O142" s="9">
        <f t="shared" si="13"/>
        <v>1657.8985299999999</v>
      </c>
      <c r="P142" s="10">
        <f>P143</f>
        <v>0</v>
      </c>
      <c r="Q142" s="9">
        <f t="shared" si="8"/>
        <v>1657.8985299999999</v>
      </c>
      <c r="R142" s="10">
        <f>R143</f>
        <v>0</v>
      </c>
      <c r="S142" s="9">
        <f t="shared" si="9"/>
        <v>1657.8985299999999</v>
      </c>
      <c r="T142" s="10">
        <f>T143</f>
        <v>0</v>
      </c>
      <c r="U142" s="9">
        <f t="shared" si="7"/>
        <v>1657.8985299999999</v>
      </c>
    </row>
    <row r="143" spans="1:21" ht="38.25">
      <c r="A143" s="3" t="s">
        <v>32</v>
      </c>
      <c r="B143" s="2" t="s">
        <v>5</v>
      </c>
      <c r="C143" s="2" t="s">
        <v>22</v>
      </c>
      <c r="D143" s="2" t="s">
        <v>20</v>
      </c>
      <c r="E143" s="14" t="s">
        <v>250</v>
      </c>
      <c r="F143" s="2">
        <v>200</v>
      </c>
      <c r="G143" s="7">
        <v>1447.3689999999999</v>
      </c>
      <c r="H143" s="8"/>
      <c r="I143" s="7">
        <f t="shared" si="10"/>
        <v>1447.3689999999999</v>
      </c>
      <c r="J143" s="8"/>
      <c r="K143" s="7">
        <f t="shared" si="11"/>
        <v>1447.3689999999999</v>
      </c>
      <c r="L143" s="8">
        <f>200+10.52953</f>
        <v>210.52952999999999</v>
      </c>
      <c r="M143" s="9">
        <f t="shared" si="12"/>
        <v>1657.8985299999999</v>
      </c>
      <c r="N143" s="10"/>
      <c r="O143" s="9">
        <f t="shared" si="13"/>
        <v>1657.8985299999999</v>
      </c>
      <c r="P143" s="10"/>
      <c r="Q143" s="9">
        <f t="shared" si="8"/>
        <v>1657.8985299999999</v>
      </c>
      <c r="R143" s="10"/>
      <c r="S143" s="9">
        <f t="shared" si="9"/>
        <v>1657.8985299999999</v>
      </c>
      <c r="T143" s="10"/>
      <c r="U143" s="9">
        <f t="shared" si="7"/>
        <v>1657.8985299999999</v>
      </c>
    </row>
    <row r="144" spans="1:21" ht="25.5">
      <c r="A144" s="3" t="s">
        <v>167</v>
      </c>
      <c r="B144" s="2" t="s">
        <v>5</v>
      </c>
      <c r="C144" s="2" t="s">
        <v>22</v>
      </c>
      <c r="D144" s="2" t="s">
        <v>20</v>
      </c>
      <c r="E144" s="1" t="s">
        <v>168</v>
      </c>
      <c r="F144" s="2"/>
      <c r="G144" s="7">
        <v>73</v>
      </c>
      <c r="H144" s="8">
        <f>H145</f>
        <v>0</v>
      </c>
      <c r="I144" s="7">
        <f t="shared" si="10"/>
        <v>73</v>
      </c>
      <c r="J144" s="8">
        <f>J145</f>
        <v>0</v>
      </c>
      <c r="K144" s="7">
        <f t="shared" si="11"/>
        <v>73</v>
      </c>
      <c r="L144" s="8">
        <f>L145</f>
        <v>0</v>
      </c>
      <c r="M144" s="9">
        <f t="shared" si="12"/>
        <v>73</v>
      </c>
      <c r="N144" s="10">
        <f>N145</f>
        <v>30</v>
      </c>
      <c r="O144" s="9">
        <f t="shared" si="13"/>
        <v>103</v>
      </c>
      <c r="P144" s="10">
        <f>P145</f>
        <v>0</v>
      </c>
      <c r="Q144" s="9">
        <f t="shared" si="8"/>
        <v>103</v>
      </c>
      <c r="R144" s="10">
        <f>R145</f>
        <v>0</v>
      </c>
      <c r="S144" s="9">
        <f t="shared" si="9"/>
        <v>103</v>
      </c>
      <c r="T144" s="10">
        <f>T145</f>
        <v>51</v>
      </c>
      <c r="U144" s="9">
        <f t="shared" si="7"/>
        <v>154</v>
      </c>
    </row>
    <row r="145" spans="1:21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168</v>
      </c>
      <c r="F145" s="2">
        <v>200</v>
      </c>
      <c r="G145" s="7">
        <v>73</v>
      </c>
      <c r="H145" s="8"/>
      <c r="I145" s="7">
        <f t="shared" si="10"/>
        <v>73</v>
      </c>
      <c r="J145" s="8"/>
      <c r="K145" s="7">
        <f t="shared" si="11"/>
        <v>73</v>
      </c>
      <c r="L145" s="8"/>
      <c r="M145" s="9">
        <f t="shared" si="12"/>
        <v>73</v>
      </c>
      <c r="N145" s="10">
        <v>30</v>
      </c>
      <c r="O145" s="9">
        <f t="shared" si="13"/>
        <v>103</v>
      </c>
      <c r="P145" s="10"/>
      <c r="Q145" s="9">
        <f t="shared" si="8"/>
        <v>103</v>
      </c>
      <c r="R145" s="10"/>
      <c r="S145" s="9">
        <f t="shared" si="9"/>
        <v>103</v>
      </c>
      <c r="T145" s="10">
        <v>51</v>
      </c>
      <c r="U145" s="9">
        <f t="shared" si="7"/>
        <v>154</v>
      </c>
    </row>
    <row r="146" spans="1:21" ht="25.5">
      <c r="A146" s="3" t="s">
        <v>187</v>
      </c>
      <c r="B146" s="2" t="s">
        <v>5</v>
      </c>
      <c r="C146" s="2" t="s">
        <v>22</v>
      </c>
      <c r="D146" s="2" t="s">
        <v>20</v>
      </c>
      <c r="E146" s="1" t="s">
        <v>314</v>
      </c>
      <c r="F146" s="2"/>
      <c r="G146" s="7">
        <v>596.66899999999998</v>
      </c>
      <c r="H146" s="8">
        <f>H147</f>
        <v>1.9657100000000001</v>
      </c>
      <c r="I146" s="7">
        <f t="shared" si="10"/>
        <v>598.63470999999993</v>
      </c>
      <c r="J146" s="8">
        <f>J147</f>
        <v>0</v>
      </c>
      <c r="K146" s="7">
        <f t="shared" si="11"/>
        <v>598.63470999999993</v>
      </c>
      <c r="L146" s="8">
        <f>L147</f>
        <v>-235</v>
      </c>
      <c r="M146" s="9">
        <f t="shared" si="12"/>
        <v>363.63470999999993</v>
      </c>
      <c r="N146" s="10">
        <f>N147</f>
        <v>1230</v>
      </c>
      <c r="O146" s="9">
        <f t="shared" si="13"/>
        <v>1593.6347099999998</v>
      </c>
      <c r="P146" s="10">
        <f>P147</f>
        <v>0</v>
      </c>
      <c r="Q146" s="9">
        <f t="shared" si="8"/>
        <v>1593.6347099999998</v>
      </c>
      <c r="R146" s="10">
        <f>R147</f>
        <v>600</v>
      </c>
      <c r="S146" s="9">
        <f t="shared" si="9"/>
        <v>2193.6347099999998</v>
      </c>
      <c r="T146" s="10">
        <f>T147</f>
        <v>0</v>
      </c>
      <c r="U146" s="9">
        <f t="shared" si="7"/>
        <v>2193.6347099999998</v>
      </c>
    </row>
    <row r="147" spans="1:21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314</v>
      </c>
      <c r="F147" s="2">
        <v>200</v>
      </c>
      <c r="G147" s="7">
        <v>596.66899999999998</v>
      </c>
      <c r="H147" s="8">
        <v>1.9657100000000001</v>
      </c>
      <c r="I147" s="7">
        <f t="shared" si="10"/>
        <v>598.63470999999993</v>
      </c>
      <c r="J147" s="8"/>
      <c r="K147" s="7">
        <f t="shared" si="11"/>
        <v>598.63470999999993</v>
      </c>
      <c r="L147" s="8">
        <f>-35-200</f>
        <v>-235</v>
      </c>
      <c r="M147" s="9">
        <f t="shared" si="12"/>
        <v>363.63470999999993</v>
      </c>
      <c r="N147" s="10">
        <f>1200+30</f>
        <v>1230</v>
      </c>
      <c r="O147" s="9">
        <f t="shared" si="13"/>
        <v>1593.6347099999998</v>
      </c>
      <c r="P147" s="10"/>
      <c r="Q147" s="9">
        <f t="shared" si="8"/>
        <v>1593.6347099999998</v>
      </c>
      <c r="R147" s="10">
        <v>600</v>
      </c>
      <c r="S147" s="9">
        <f t="shared" si="9"/>
        <v>2193.6347099999998</v>
      </c>
      <c r="T147" s="10"/>
      <c r="U147" s="9">
        <f t="shared" si="7"/>
        <v>2193.6347099999998</v>
      </c>
    </row>
    <row r="148" spans="1:21" ht="51">
      <c r="A148" s="3" t="s">
        <v>190</v>
      </c>
      <c r="B148" s="2" t="s">
        <v>5</v>
      </c>
      <c r="C148" s="2" t="s">
        <v>22</v>
      </c>
      <c r="D148" s="2" t="s">
        <v>20</v>
      </c>
      <c r="E148" s="1" t="s">
        <v>191</v>
      </c>
      <c r="F148" s="2"/>
      <c r="G148" s="7">
        <v>0</v>
      </c>
      <c r="H148" s="8">
        <f>H149</f>
        <v>0</v>
      </c>
      <c r="I148" s="7">
        <f t="shared" si="10"/>
        <v>0</v>
      </c>
      <c r="J148" s="8">
        <f>J149</f>
        <v>0</v>
      </c>
      <c r="K148" s="7">
        <f t="shared" si="11"/>
        <v>0</v>
      </c>
      <c r="L148" s="8">
        <f>L149</f>
        <v>0</v>
      </c>
      <c r="M148" s="9">
        <f t="shared" si="12"/>
        <v>0</v>
      </c>
      <c r="N148" s="10">
        <f>N149</f>
        <v>0</v>
      </c>
      <c r="O148" s="9">
        <f t="shared" si="13"/>
        <v>0</v>
      </c>
      <c r="P148" s="10">
        <f>P149</f>
        <v>0</v>
      </c>
      <c r="Q148" s="9">
        <f t="shared" si="8"/>
        <v>0</v>
      </c>
      <c r="R148" s="10">
        <f>R149</f>
        <v>0</v>
      </c>
      <c r="S148" s="9">
        <f t="shared" si="9"/>
        <v>0</v>
      </c>
      <c r="T148" s="10">
        <f>T149</f>
        <v>0</v>
      </c>
      <c r="U148" s="9">
        <f t="shared" ref="U148:U211" si="14">S148+T148</f>
        <v>0</v>
      </c>
    </row>
    <row r="149" spans="1:21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191</v>
      </c>
      <c r="F149" s="2">
        <v>200</v>
      </c>
      <c r="G149" s="7">
        <v>0</v>
      </c>
      <c r="H149" s="8"/>
      <c r="I149" s="7">
        <f t="shared" si="10"/>
        <v>0</v>
      </c>
      <c r="J149" s="8"/>
      <c r="K149" s="7">
        <f t="shared" si="11"/>
        <v>0</v>
      </c>
      <c r="L149" s="8"/>
      <c r="M149" s="9">
        <f t="shared" si="12"/>
        <v>0</v>
      </c>
      <c r="N149" s="10"/>
      <c r="O149" s="9">
        <f t="shared" si="13"/>
        <v>0</v>
      </c>
      <c r="P149" s="10"/>
      <c r="Q149" s="9">
        <f t="shared" si="8"/>
        <v>0</v>
      </c>
      <c r="R149" s="10"/>
      <c r="S149" s="9">
        <f t="shared" si="9"/>
        <v>0</v>
      </c>
      <c r="T149" s="10"/>
      <c r="U149" s="9">
        <f t="shared" si="14"/>
        <v>0</v>
      </c>
    </row>
    <row r="150" spans="1:21" ht="25.5">
      <c r="A150" s="3" t="s">
        <v>210</v>
      </c>
      <c r="B150" s="2" t="s">
        <v>5</v>
      </c>
      <c r="C150" s="2" t="s">
        <v>22</v>
      </c>
      <c r="D150" s="2" t="s">
        <v>20</v>
      </c>
      <c r="E150" s="1" t="s">
        <v>211</v>
      </c>
      <c r="F150" s="2"/>
      <c r="G150" s="7">
        <v>0</v>
      </c>
      <c r="H150" s="8">
        <f>H151</f>
        <v>0</v>
      </c>
      <c r="I150" s="7">
        <f t="shared" si="10"/>
        <v>0</v>
      </c>
      <c r="J150" s="8">
        <f>J151</f>
        <v>0</v>
      </c>
      <c r="K150" s="7">
        <f t="shared" si="11"/>
        <v>0</v>
      </c>
      <c r="L150" s="8">
        <f>L151</f>
        <v>0</v>
      </c>
      <c r="M150" s="9">
        <f t="shared" si="12"/>
        <v>0</v>
      </c>
      <c r="N150" s="10">
        <f>N151</f>
        <v>0</v>
      </c>
      <c r="O150" s="9">
        <f t="shared" si="13"/>
        <v>0</v>
      </c>
      <c r="P150" s="10">
        <f>P151</f>
        <v>0</v>
      </c>
      <c r="Q150" s="9">
        <f t="shared" si="8"/>
        <v>0</v>
      </c>
      <c r="R150" s="10">
        <f>R151</f>
        <v>0</v>
      </c>
      <c r="S150" s="9">
        <f t="shared" si="9"/>
        <v>0</v>
      </c>
      <c r="T150" s="10">
        <f>T151</f>
        <v>0</v>
      </c>
      <c r="U150" s="9">
        <f t="shared" si="14"/>
        <v>0</v>
      </c>
    </row>
    <row r="151" spans="1:21" ht="38.25">
      <c r="A151" s="3" t="s">
        <v>32</v>
      </c>
      <c r="B151" s="2" t="s">
        <v>5</v>
      </c>
      <c r="C151" s="2" t="s">
        <v>22</v>
      </c>
      <c r="D151" s="2" t="s">
        <v>20</v>
      </c>
      <c r="E151" s="1" t="s">
        <v>211</v>
      </c>
      <c r="F151" s="2">
        <v>200</v>
      </c>
      <c r="G151" s="7">
        <v>0</v>
      </c>
      <c r="H151" s="8"/>
      <c r="I151" s="7">
        <f t="shared" si="10"/>
        <v>0</v>
      </c>
      <c r="J151" s="8"/>
      <c r="K151" s="7">
        <f t="shared" si="11"/>
        <v>0</v>
      </c>
      <c r="L151" s="8"/>
      <c r="M151" s="9">
        <f t="shared" si="12"/>
        <v>0</v>
      </c>
      <c r="N151" s="10"/>
      <c r="O151" s="9">
        <f t="shared" si="13"/>
        <v>0</v>
      </c>
      <c r="P151" s="10"/>
      <c r="Q151" s="9">
        <f t="shared" si="8"/>
        <v>0</v>
      </c>
      <c r="R151" s="10"/>
      <c r="S151" s="9">
        <f t="shared" si="9"/>
        <v>0</v>
      </c>
      <c r="T151" s="10"/>
      <c r="U151" s="9">
        <f t="shared" si="14"/>
        <v>0</v>
      </c>
    </row>
    <row r="152" spans="1:21" ht="25.5">
      <c r="A152" s="3" t="s">
        <v>317</v>
      </c>
      <c r="B152" s="2" t="s">
        <v>5</v>
      </c>
      <c r="C152" s="2" t="s">
        <v>22</v>
      </c>
      <c r="D152" s="2" t="s">
        <v>20</v>
      </c>
      <c r="E152" s="1" t="s">
        <v>212</v>
      </c>
      <c r="F152" s="2"/>
      <c r="G152" s="7">
        <v>30015.78947</v>
      </c>
      <c r="H152" s="8">
        <f>H153</f>
        <v>-3736.8141900000001</v>
      </c>
      <c r="I152" s="7">
        <f t="shared" si="10"/>
        <v>26278.975279999999</v>
      </c>
      <c r="J152" s="8">
        <f>J153</f>
        <v>0</v>
      </c>
      <c r="K152" s="7">
        <f t="shared" si="11"/>
        <v>26278.975279999999</v>
      </c>
      <c r="L152" s="8">
        <f>L153</f>
        <v>0</v>
      </c>
      <c r="M152" s="9">
        <f t="shared" si="12"/>
        <v>26278.975279999999</v>
      </c>
      <c r="N152" s="10">
        <f>N153</f>
        <v>0</v>
      </c>
      <c r="O152" s="9">
        <f t="shared" si="13"/>
        <v>26278.975279999999</v>
      </c>
      <c r="P152" s="10">
        <f>P153</f>
        <v>0</v>
      </c>
      <c r="Q152" s="9">
        <f t="shared" si="8"/>
        <v>26278.975279999999</v>
      </c>
      <c r="R152" s="10">
        <f>R153</f>
        <v>0</v>
      </c>
      <c r="S152" s="9">
        <f t="shared" si="9"/>
        <v>26278.975279999999</v>
      </c>
      <c r="T152" s="10">
        <f>T153</f>
        <v>0</v>
      </c>
      <c r="U152" s="9">
        <f t="shared" si="14"/>
        <v>26278.975279999999</v>
      </c>
    </row>
    <row r="153" spans="1:21" ht="38.25">
      <c r="A153" s="3" t="s">
        <v>32</v>
      </c>
      <c r="B153" s="2" t="s">
        <v>5</v>
      </c>
      <c r="C153" s="2" t="s">
        <v>22</v>
      </c>
      <c r="D153" s="2" t="s">
        <v>20</v>
      </c>
      <c r="E153" s="1" t="s">
        <v>212</v>
      </c>
      <c r="F153" s="2">
        <v>200</v>
      </c>
      <c r="G153" s="7">
        <v>30015.78947</v>
      </c>
      <c r="H153" s="8">
        <f>-3734.84848-1.96571</f>
        <v>-3736.8141900000001</v>
      </c>
      <c r="I153" s="7">
        <f t="shared" si="10"/>
        <v>26278.975279999999</v>
      </c>
      <c r="J153" s="8"/>
      <c r="K153" s="7">
        <f t="shared" si="11"/>
        <v>26278.975279999999</v>
      </c>
      <c r="L153" s="8"/>
      <c r="M153" s="9">
        <f t="shared" si="12"/>
        <v>26278.975279999999</v>
      </c>
      <c r="N153" s="10"/>
      <c r="O153" s="9">
        <f t="shared" si="13"/>
        <v>26278.975279999999</v>
      </c>
      <c r="P153" s="10"/>
      <c r="Q153" s="9">
        <f t="shared" si="8"/>
        <v>26278.975279999999</v>
      </c>
      <c r="R153" s="10"/>
      <c r="S153" s="9">
        <f t="shared" si="9"/>
        <v>26278.975279999999</v>
      </c>
      <c r="T153" s="10"/>
      <c r="U153" s="9">
        <f t="shared" si="14"/>
        <v>26278.975279999999</v>
      </c>
    </row>
    <row r="154" spans="1:21" ht="63.75" hidden="1">
      <c r="A154" s="3" t="s">
        <v>357</v>
      </c>
      <c r="B154" s="2" t="s">
        <v>5</v>
      </c>
      <c r="C154" s="2" t="s">
        <v>22</v>
      </c>
      <c r="D154" s="2" t="s">
        <v>20</v>
      </c>
      <c r="E154" s="1" t="s">
        <v>224</v>
      </c>
      <c r="F154" s="2"/>
      <c r="G154" s="7">
        <v>70000</v>
      </c>
      <c r="H154" s="8">
        <f>H155</f>
        <v>-70000</v>
      </c>
      <c r="I154" s="7">
        <f t="shared" si="10"/>
        <v>0</v>
      </c>
      <c r="J154" s="8">
        <f>J155</f>
        <v>0</v>
      </c>
      <c r="K154" s="7">
        <f t="shared" si="11"/>
        <v>0</v>
      </c>
      <c r="L154" s="8">
        <f>L155</f>
        <v>0</v>
      </c>
      <c r="M154" s="9">
        <f t="shared" si="12"/>
        <v>0</v>
      </c>
      <c r="N154" s="10">
        <f>N155</f>
        <v>0</v>
      </c>
      <c r="O154" s="9">
        <f t="shared" si="13"/>
        <v>0</v>
      </c>
      <c r="P154" s="10">
        <f>P155</f>
        <v>0</v>
      </c>
      <c r="Q154" s="9">
        <f t="shared" si="8"/>
        <v>0</v>
      </c>
      <c r="R154" s="10">
        <f>R155</f>
        <v>0</v>
      </c>
      <c r="S154" s="9">
        <f t="shared" ref="S154:S221" si="15">Q154+R154</f>
        <v>0</v>
      </c>
      <c r="T154" s="10">
        <f>T155</f>
        <v>0</v>
      </c>
      <c r="U154" s="9">
        <f t="shared" si="14"/>
        <v>0</v>
      </c>
    </row>
    <row r="155" spans="1:21" ht="38.25" hidden="1">
      <c r="A155" s="3" t="s">
        <v>32</v>
      </c>
      <c r="B155" s="2" t="s">
        <v>5</v>
      </c>
      <c r="C155" s="2" t="s">
        <v>22</v>
      </c>
      <c r="D155" s="2" t="s">
        <v>20</v>
      </c>
      <c r="E155" s="1" t="s">
        <v>224</v>
      </c>
      <c r="F155" s="2">
        <v>200</v>
      </c>
      <c r="G155" s="7">
        <v>70000</v>
      </c>
      <c r="H155" s="8">
        <v>-70000</v>
      </c>
      <c r="I155" s="7">
        <f t="shared" si="10"/>
        <v>0</v>
      </c>
      <c r="J155" s="8"/>
      <c r="K155" s="7">
        <f t="shared" si="11"/>
        <v>0</v>
      </c>
      <c r="L155" s="8"/>
      <c r="M155" s="9">
        <f t="shared" si="12"/>
        <v>0</v>
      </c>
      <c r="N155" s="10"/>
      <c r="O155" s="9">
        <f t="shared" si="13"/>
        <v>0</v>
      </c>
      <c r="P155" s="10"/>
      <c r="Q155" s="9">
        <f t="shared" si="8"/>
        <v>0</v>
      </c>
      <c r="R155" s="10"/>
      <c r="S155" s="9">
        <f t="shared" si="15"/>
        <v>0</v>
      </c>
      <c r="T155" s="10"/>
      <c r="U155" s="9">
        <f t="shared" si="14"/>
        <v>0</v>
      </c>
    </row>
    <row r="156" spans="1:21" ht="51">
      <c r="A156" s="3" t="s">
        <v>360</v>
      </c>
      <c r="B156" s="2" t="s">
        <v>5</v>
      </c>
      <c r="C156" s="2" t="s">
        <v>22</v>
      </c>
      <c r="D156" s="2" t="s">
        <v>20</v>
      </c>
      <c r="E156" s="1" t="s">
        <v>285</v>
      </c>
      <c r="F156" s="2"/>
      <c r="G156" s="7">
        <v>1037.6470300000001</v>
      </c>
      <c r="H156" s="8">
        <f>H157</f>
        <v>-1037.6470300000001</v>
      </c>
      <c r="I156" s="7">
        <f t="shared" si="10"/>
        <v>0</v>
      </c>
      <c r="J156" s="8">
        <f>J157</f>
        <v>0</v>
      </c>
      <c r="K156" s="7">
        <f t="shared" si="11"/>
        <v>0</v>
      </c>
      <c r="L156" s="8">
        <f>L157</f>
        <v>0</v>
      </c>
      <c r="M156" s="9">
        <f t="shared" si="12"/>
        <v>0</v>
      </c>
      <c r="N156" s="10">
        <f>N157</f>
        <v>0</v>
      </c>
      <c r="O156" s="9">
        <f t="shared" si="13"/>
        <v>0</v>
      </c>
      <c r="P156" s="10">
        <f>P157</f>
        <v>0</v>
      </c>
      <c r="Q156" s="9">
        <f t="shared" ref="Q156:Q223" si="16">O156+P156</f>
        <v>0</v>
      </c>
      <c r="R156" s="10">
        <f>R157</f>
        <v>0</v>
      </c>
      <c r="S156" s="9">
        <f t="shared" si="15"/>
        <v>0</v>
      </c>
      <c r="T156" s="10">
        <f>T157</f>
        <v>0</v>
      </c>
      <c r="U156" s="9">
        <f t="shared" si="14"/>
        <v>0</v>
      </c>
    </row>
    <row r="157" spans="1:21" ht="38.25">
      <c r="A157" s="3" t="s">
        <v>32</v>
      </c>
      <c r="B157" s="2" t="s">
        <v>5</v>
      </c>
      <c r="C157" s="2" t="s">
        <v>22</v>
      </c>
      <c r="D157" s="2" t="s">
        <v>20</v>
      </c>
      <c r="E157" s="1" t="s">
        <v>285</v>
      </c>
      <c r="F157" s="2">
        <v>200</v>
      </c>
      <c r="G157" s="7">
        <v>1037.6470300000001</v>
      </c>
      <c r="H157" s="8">
        <v>-1037.6470300000001</v>
      </c>
      <c r="I157" s="7">
        <f t="shared" si="10"/>
        <v>0</v>
      </c>
      <c r="J157" s="8"/>
      <c r="K157" s="7">
        <f t="shared" si="11"/>
        <v>0</v>
      </c>
      <c r="L157" s="8"/>
      <c r="M157" s="9">
        <f t="shared" ref="M157:M226" si="17">K157+L157</f>
        <v>0</v>
      </c>
      <c r="N157" s="10"/>
      <c r="O157" s="9">
        <f t="shared" ref="O157:O224" si="18">M157+N157</f>
        <v>0</v>
      </c>
      <c r="P157" s="10"/>
      <c r="Q157" s="9">
        <f t="shared" si="16"/>
        <v>0</v>
      </c>
      <c r="R157" s="10"/>
      <c r="S157" s="9">
        <f t="shared" si="15"/>
        <v>0</v>
      </c>
      <c r="T157" s="10"/>
      <c r="U157" s="9">
        <f t="shared" si="14"/>
        <v>0</v>
      </c>
    </row>
    <row r="158" spans="1:21" ht="89.25">
      <c r="A158" s="3" t="s">
        <v>362</v>
      </c>
      <c r="B158" s="2" t="s">
        <v>5</v>
      </c>
      <c r="C158" s="2" t="s">
        <v>22</v>
      </c>
      <c r="D158" s="2" t="s">
        <v>20</v>
      </c>
      <c r="E158" s="1" t="s">
        <v>369</v>
      </c>
      <c r="F158" s="2"/>
      <c r="G158" s="7">
        <v>0</v>
      </c>
      <c r="H158" s="8">
        <f>H159</f>
        <v>774.17279999999994</v>
      </c>
      <c r="I158" s="7">
        <f t="shared" si="10"/>
        <v>774.17279999999994</v>
      </c>
      <c r="J158" s="8">
        <f>J159</f>
        <v>0</v>
      </c>
      <c r="K158" s="7">
        <f t="shared" ref="K158:K233" si="19">I158+J158</f>
        <v>774.17279999999994</v>
      </c>
      <c r="L158" s="8">
        <f>L159</f>
        <v>0</v>
      </c>
      <c r="M158" s="9">
        <f t="shared" si="17"/>
        <v>774.17279999999994</v>
      </c>
      <c r="N158" s="10">
        <f>N159</f>
        <v>0</v>
      </c>
      <c r="O158" s="9">
        <f t="shared" si="18"/>
        <v>774.17279999999994</v>
      </c>
      <c r="P158" s="10">
        <f>P159</f>
        <v>0</v>
      </c>
      <c r="Q158" s="9">
        <f t="shared" si="16"/>
        <v>774.17279999999994</v>
      </c>
      <c r="R158" s="10">
        <f>R159</f>
        <v>0</v>
      </c>
      <c r="S158" s="9">
        <f t="shared" si="15"/>
        <v>774.17279999999994</v>
      </c>
      <c r="T158" s="10">
        <f>T159</f>
        <v>0</v>
      </c>
      <c r="U158" s="9">
        <f t="shared" si="14"/>
        <v>774.17279999999994</v>
      </c>
    </row>
    <row r="159" spans="1:21" ht="38.25">
      <c r="A159" s="3" t="s">
        <v>32</v>
      </c>
      <c r="B159" s="2" t="s">
        <v>5</v>
      </c>
      <c r="C159" s="2" t="s">
        <v>22</v>
      </c>
      <c r="D159" s="2" t="s">
        <v>20</v>
      </c>
      <c r="E159" s="1" t="s">
        <v>369</v>
      </c>
      <c r="F159" s="2">
        <v>200</v>
      </c>
      <c r="G159" s="7">
        <v>0</v>
      </c>
      <c r="H159" s="8">
        <f>116.12592+658.04688</f>
        <v>774.17279999999994</v>
      </c>
      <c r="I159" s="7">
        <f t="shared" si="10"/>
        <v>774.17279999999994</v>
      </c>
      <c r="J159" s="8"/>
      <c r="K159" s="7">
        <f t="shared" si="19"/>
        <v>774.17279999999994</v>
      </c>
      <c r="L159" s="8"/>
      <c r="M159" s="9">
        <f t="shared" si="17"/>
        <v>774.17279999999994</v>
      </c>
      <c r="N159" s="10"/>
      <c r="O159" s="9">
        <f t="shared" si="18"/>
        <v>774.17279999999994</v>
      </c>
      <c r="P159" s="10"/>
      <c r="Q159" s="9">
        <f t="shared" si="16"/>
        <v>774.17279999999994</v>
      </c>
      <c r="R159" s="10"/>
      <c r="S159" s="9">
        <f t="shared" si="15"/>
        <v>774.17279999999994</v>
      </c>
      <c r="T159" s="10"/>
      <c r="U159" s="9">
        <f t="shared" si="14"/>
        <v>774.17279999999994</v>
      </c>
    </row>
    <row r="160" spans="1:21" ht="102">
      <c r="A160" s="3" t="s">
        <v>363</v>
      </c>
      <c r="B160" s="2" t="s">
        <v>5</v>
      </c>
      <c r="C160" s="2" t="s">
        <v>22</v>
      </c>
      <c r="D160" s="2" t="s">
        <v>20</v>
      </c>
      <c r="E160" s="1" t="s">
        <v>370</v>
      </c>
      <c r="F160" s="2"/>
      <c r="G160" s="7">
        <v>0</v>
      </c>
      <c r="H160" s="8">
        <f>H161</f>
        <v>1000</v>
      </c>
      <c r="I160" s="7">
        <f t="shared" si="10"/>
        <v>1000</v>
      </c>
      <c r="J160" s="8">
        <f>J161</f>
        <v>0</v>
      </c>
      <c r="K160" s="7">
        <f t="shared" si="19"/>
        <v>1000</v>
      </c>
      <c r="L160" s="8">
        <f>L161</f>
        <v>0</v>
      </c>
      <c r="M160" s="9">
        <f t="shared" si="17"/>
        <v>1000</v>
      </c>
      <c r="N160" s="10">
        <f>N161</f>
        <v>0</v>
      </c>
      <c r="O160" s="9">
        <f t="shared" si="18"/>
        <v>1000</v>
      </c>
      <c r="P160" s="10">
        <f>P161</f>
        <v>-5</v>
      </c>
      <c r="Q160" s="9">
        <f t="shared" si="16"/>
        <v>995</v>
      </c>
      <c r="R160" s="10">
        <f>R161</f>
        <v>0</v>
      </c>
      <c r="S160" s="9">
        <f t="shared" si="15"/>
        <v>995</v>
      </c>
      <c r="T160" s="10">
        <f>T161</f>
        <v>0</v>
      </c>
      <c r="U160" s="9">
        <f t="shared" si="14"/>
        <v>995</v>
      </c>
    </row>
    <row r="161" spans="1:21" ht="38.25">
      <c r="A161" s="3" t="s">
        <v>32</v>
      </c>
      <c r="B161" s="2" t="s">
        <v>5</v>
      </c>
      <c r="C161" s="2" t="s">
        <v>22</v>
      </c>
      <c r="D161" s="2" t="s">
        <v>20</v>
      </c>
      <c r="E161" s="1" t="s">
        <v>370</v>
      </c>
      <c r="F161" s="2">
        <v>200</v>
      </c>
      <c r="G161" s="7">
        <v>0</v>
      </c>
      <c r="H161" s="8">
        <f>150+850</f>
        <v>1000</v>
      </c>
      <c r="I161" s="7">
        <f t="shared" si="10"/>
        <v>1000</v>
      </c>
      <c r="J161" s="8"/>
      <c r="K161" s="7">
        <f t="shared" si="19"/>
        <v>1000</v>
      </c>
      <c r="L161" s="8"/>
      <c r="M161" s="9">
        <f t="shared" si="17"/>
        <v>1000</v>
      </c>
      <c r="N161" s="10"/>
      <c r="O161" s="9">
        <f t="shared" si="18"/>
        <v>1000</v>
      </c>
      <c r="P161" s="10">
        <f>-0.15-0.6-4.25</f>
        <v>-5</v>
      </c>
      <c r="Q161" s="9">
        <f t="shared" si="16"/>
        <v>995</v>
      </c>
      <c r="R161" s="10"/>
      <c r="S161" s="9">
        <f t="shared" si="15"/>
        <v>995</v>
      </c>
      <c r="T161" s="10"/>
      <c r="U161" s="9">
        <f t="shared" si="14"/>
        <v>995</v>
      </c>
    </row>
    <row r="162" spans="1:21" ht="89.25">
      <c r="A162" s="3" t="s">
        <v>364</v>
      </c>
      <c r="B162" s="2" t="s">
        <v>5</v>
      </c>
      <c r="C162" s="2" t="s">
        <v>22</v>
      </c>
      <c r="D162" s="2" t="s">
        <v>20</v>
      </c>
      <c r="E162" s="1" t="s">
        <v>371</v>
      </c>
      <c r="F162" s="2"/>
      <c r="G162" s="7">
        <v>0</v>
      </c>
      <c r="H162" s="8">
        <f>H163</f>
        <v>1054.1243999999999</v>
      </c>
      <c r="I162" s="7">
        <f t="shared" si="10"/>
        <v>1054.1243999999999</v>
      </c>
      <c r="J162" s="8">
        <f>J163</f>
        <v>0</v>
      </c>
      <c r="K162" s="7">
        <f t="shared" si="19"/>
        <v>1054.1243999999999</v>
      </c>
      <c r="L162" s="8">
        <f>L163</f>
        <v>0</v>
      </c>
      <c r="M162" s="9">
        <f t="shared" si="17"/>
        <v>1054.1243999999999</v>
      </c>
      <c r="N162" s="10">
        <f>N163</f>
        <v>0</v>
      </c>
      <c r="O162" s="9">
        <f t="shared" si="18"/>
        <v>1054.1243999999999</v>
      </c>
      <c r="P162" s="10">
        <f>P163</f>
        <v>0</v>
      </c>
      <c r="Q162" s="9">
        <f t="shared" si="16"/>
        <v>1054.1243999999999</v>
      </c>
      <c r="R162" s="10">
        <f>R163</f>
        <v>0</v>
      </c>
      <c r="S162" s="9">
        <f t="shared" si="15"/>
        <v>1054.1243999999999</v>
      </c>
      <c r="T162" s="10">
        <f>T163</f>
        <v>0</v>
      </c>
      <c r="U162" s="9">
        <f t="shared" si="14"/>
        <v>1054.1243999999999</v>
      </c>
    </row>
    <row r="163" spans="1:21" ht="38.25">
      <c r="A163" s="3" t="s">
        <v>32</v>
      </c>
      <c r="B163" s="2" t="s">
        <v>5</v>
      </c>
      <c r="C163" s="2" t="s">
        <v>22</v>
      </c>
      <c r="D163" s="2" t="s">
        <v>20</v>
      </c>
      <c r="E163" s="1" t="s">
        <v>371</v>
      </c>
      <c r="F163" s="2">
        <v>200</v>
      </c>
      <c r="G163" s="7">
        <v>0</v>
      </c>
      <c r="H163" s="8">
        <f>158.11866+896.00574</f>
        <v>1054.1243999999999</v>
      </c>
      <c r="I163" s="7">
        <f t="shared" si="10"/>
        <v>1054.1243999999999</v>
      </c>
      <c r="J163" s="8"/>
      <c r="K163" s="7">
        <f t="shared" si="19"/>
        <v>1054.1243999999999</v>
      </c>
      <c r="L163" s="8"/>
      <c r="M163" s="9">
        <f t="shared" si="17"/>
        <v>1054.1243999999999</v>
      </c>
      <c r="N163" s="10"/>
      <c r="O163" s="9">
        <f t="shared" si="18"/>
        <v>1054.1243999999999</v>
      </c>
      <c r="P163" s="10"/>
      <c r="Q163" s="9">
        <f t="shared" si="16"/>
        <v>1054.1243999999999</v>
      </c>
      <c r="R163" s="10"/>
      <c r="S163" s="9">
        <f t="shared" si="15"/>
        <v>1054.1243999999999</v>
      </c>
      <c r="T163" s="10"/>
      <c r="U163" s="9">
        <f t="shared" si="14"/>
        <v>1054.1243999999999</v>
      </c>
    </row>
    <row r="164" spans="1:21" ht="114.75">
      <c r="A164" s="3" t="s">
        <v>365</v>
      </c>
      <c r="B164" s="2" t="s">
        <v>5</v>
      </c>
      <c r="C164" s="2" t="s">
        <v>22</v>
      </c>
      <c r="D164" s="2" t="s">
        <v>20</v>
      </c>
      <c r="E164" s="1" t="s">
        <v>372</v>
      </c>
      <c r="F164" s="2"/>
      <c r="G164" s="7">
        <v>0</v>
      </c>
      <c r="H164" s="8">
        <f>H165</f>
        <v>1058</v>
      </c>
      <c r="I164" s="7">
        <f t="shared" si="10"/>
        <v>1058</v>
      </c>
      <c r="J164" s="8">
        <f>J165</f>
        <v>0</v>
      </c>
      <c r="K164" s="7">
        <f t="shared" si="19"/>
        <v>1058</v>
      </c>
      <c r="L164" s="8">
        <f>L165</f>
        <v>0</v>
      </c>
      <c r="M164" s="9">
        <f t="shared" si="17"/>
        <v>1058</v>
      </c>
      <c r="N164" s="10">
        <f>N165</f>
        <v>0</v>
      </c>
      <c r="O164" s="9">
        <f t="shared" si="18"/>
        <v>1058</v>
      </c>
      <c r="P164" s="10">
        <f>P165</f>
        <v>-5.29</v>
      </c>
      <c r="Q164" s="9">
        <f t="shared" si="16"/>
        <v>1052.71</v>
      </c>
      <c r="R164" s="10">
        <f>R165</f>
        <v>0</v>
      </c>
      <c r="S164" s="9">
        <f t="shared" si="15"/>
        <v>1052.71</v>
      </c>
      <c r="T164" s="10">
        <f>T165</f>
        <v>0</v>
      </c>
      <c r="U164" s="9">
        <f t="shared" si="14"/>
        <v>1052.71</v>
      </c>
    </row>
    <row r="165" spans="1:21" ht="38.25">
      <c r="A165" s="3" t="s">
        <v>32</v>
      </c>
      <c r="B165" s="2" t="s">
        <v>5</v>
      </c>
      <c r="C165" s="2" t="s">
        <v>22</v>
      </c>
      <c r="D165" s="2" t="s">
        <v>20</v>
      </c>
      <c r="E165" s="1" t="s">
        <v>372</v>
      </c>
      <c r="F165" s="2">
        <v>200</v>
      </c>
      <c r="G165" s="7">
        <v>0</v>
      </c>
      <c r="H165" s="8">
        <f>158.7+899.3</f>
        <v>1058</v>
      </c>
      <c r="I165" s="7">
        <f t="shared" si="10"/>
        <v>1058</v>
      </c>
      <c r="J165" s="8"/>
      <c r="K165" s="7">
        <f t="shared" si="19"/>
        <v>1058</v>
      </c>
      <c r="L165" s="8"/>
      <c r="M165" s="9">
        <f t="shared" si="17"/>
        <v>1058</v>
      </c>
      <c r="N165" s="10"/>
      <c r="O165" s="9">
        <f t="shared" si="18"/>
        <v>1058</v>
      </c>
      <c r="P165" s="10">
        <f>-0.1587-0.6348-4.4965</f>
        <v>-5.29</v>
      </c>
      <c r="Q165" s="9">
        <f t="shared" si="16"/>
        <v>1052.71</v>
      </c>
      <c r="R165" s="10"/>
      <c r="S165" s="9">
        <f t="shared" si="15"/>
        <v>1052.71</v>
      </c>
      <c r="T165" s="10"/>
      <c r="U165" s="9">
        <f t="shared" si="14"/>
        <v>1052.71</v>
      </c>
    </row>
    <row r="166" spans="1:21" ht="89.25">
      <c r="A166" s="3" t="s">
        <v>366</v>
      </c>
      <c r="B166" s="2" t="s">
        <v>5</v>
      </c>
      <c r="C166" s="2" t="s">
        <v>22</v>
      </c>
      <c r="D166" s="2" t="s">
        <v>20</v>
      </c>
      <c r="E166" s="1" t="s">
        <v>373</v>
      </c>
      <c r="F166" s="2"/>
      <c r="G166" s="7">
        <v>0</v>
      </c>
      <c r="H166" s="8">
        <f>H167</f>
        <v>1049.8704</v>
      </c>
      <c r="I166" s="7">
        <f t="shared" si="10"/>
        <v>1049.8704</v>
      </c>
      <c r="J166" s="8">
        <f>J167</f>
        <v>0</v>
      </c>
      <c r="K166" s="7">
        <f t="shared" si="19"/>
        <v>1049.8704</v>
      </c>
      <c r="L166" s="8">
        <f>L167</f>
        <v>0</v>
      </c>
      <c r="M166" s="9">
        <f t="shared" si="17"/>
        <v>1049.8704</v>
      </c>
      <c r="N166" s="10">
        <f>N167</f>
        <v>0</v>
      </c>
      <c r="O166" s="9">
        <f t="shared" si="18"/>
        <v>1049.8704</v>
      </c>
      <c r="P166" s="10">
        <f>P167</f>
        <v>0</v>
      </c>
      <c r="Q166" s="9">
        <f t="shared" si="16"/>
        <v>1049.8704</v>
      </c>
      <c r="R166" s="10">
        <f>R167</f>
        <v>0</v>
      </c>
      <c r="S166" s="9">
        <f t="shared" si="15"/>
        <v>1049.8704</v>
      </c>
      <c r="T166" s="10">
        <f>T167</f>
        <v>0</v>
      </c>
      <c r="U166" s="9">
        <f t="shared" si="14"/>
        <v>1049.8704</v>
      </c>
    </row>
    <row r="167" spans="1:21" ht="38.25">
      <c r="A167" s="3" t="s">
        <v>32</v>
      </c>
      <c r="B167" s="2" t="s">
        <v>5</v>
      </c>
      <c r="C167" s="2" t="s">
        <v>22</v>
      </c>
      <c r="D167" s="2" t="s">
        <v>20</v>
      </c>
      <c r="E167" s="1" t="s">
        <v>373</v>
      </c>
      <c r="F167" s="2">
        <v>200</v>
      </c>
      <c r="G167" s="7">
        <v>0</v>
      </c>
      <c r="H167" s="8">
        <f>157.48056+892.38984</f>
        <v>1049.8704</v>
      </c>
      <c r="I167" s="7">
        <f t="shared" si="10"/>
        <v>1049.8704</v>
      </c>
      <c r="J167" s="8"/>
      <c r="K167" s="7">
        <f t="shared" si="19"/>
        <v>1049.8704</v>
      </c>
      <c r="L167" s="8"/>
      <c r="M167" s="9">
        <f t="shared" si="17"/>
        <v>1049.8704</v>
      </c>
      <c r="N167" s="10"/>
      <c r="O167" s="9">
        <f t="shared" si="18"/>
        <v>1049.8704</v>
      </c>
      <c r="P167" s="10"/>
      <c r="Q167" s="9">
        <f t="shared" si="16"/>
        <v>1049.8704</v>
      </c>
      <c r="R167" s="10"/>
      <c r="S167" s="9">
        <f t="shared" si="15"/>
        <v>1049.8704</v>
      </c>
      <c r="T167" s="10"/>
      <c r="U167" s="9">
        <f t="shared" si="14"/>
        <v>1049.8704</v>
      </c>
    </row>
    <row r="168" spans="1:21" ht="89.25">
      <c r="A168" s="3" t="s">
        <v>367</v>
      </c>
      <c r="B168" s="2" t="s">
        <v>5</v>
      </c>
      <c r="C168" s="2" t="s">
        <v>22</v>
      </c>
      <c r="D168" s="2" t="s">
        <v>20</v>
      </c>
      <c r="E168" s="1" t="s">
        <v>374</v>
      </c>
      <c r="F168" s="2"/>
      <c r="G168" s="7">
        <v>0</v>
      </c>
      <c r="H168" s="8">
        <f>H169</f>
        <v>1050</v>
      </c>
      <c r="I168" s="7">
        <f t="shared" si="10"/>
        <v>1050</v>
      </c>
      <c r="J168" s="8">
        <f>J169</f>
        <v>0</v>
      </c>
      <c r="K168" s="7">
        <f t="shared" si="19"/>
        <v>1050</v>
      </c>
      <c r="L168" s="8">
        <f>L169</f>
        <v>0</v>
      </c>
      <c r="M168" s="9">
        <f t="shared" si="17"/>
        <v>1050</v>
      </c>
      <c r="N168" s="10">
        <f>N169</f>
        <v>0</v>
      </c>
      <c r="O168" s="9">
        <f t="shared" si="18"/>
        <v>1050</v>
      </c>
      <c r="P168" s="10">
        <f>P169</f>
        <v>0</v>
      </c>
      <c r="Q168" s="9">
        <f t="shared" si="16"/>
        <v>1050</v>
      </c>
      <c r="R168" s="10">
        <f>R169</f>
        <v>0</v>
      </c>
      <c r="S168" s="9">
        <f t="shared" si="15"/>
        <v>1050</v>
      </c>
      <c r="T168" s="10">
        <f>T169</f>
        <v>0</v>
      </c>
      <c r="U168" s="9">
        <f t="shared" si="14"/>
        <v>1050</v>
      </c>
    </row>
    <row r="169" spans="1:21" ht="38.25">
      <c r="A169" s="3" t="s">
        <v>32</v>
      </c>
      <c r="B169" s="2" t="s">
        <v>5</v>
      </c>
      <c r="C169" s="2" t="s">
        <v>22</v>
      </c>
      <c r="D169" s="2" t="s">
        <v>20</v>
      </c>
      <c r="E169" s="1" t="s">
        <v>374</v>
      </c>
      <c r="F169" s="2">
        <v>200</v>
      </c>
      <c r="G169" s="7">
        <v>0</v>
      </c>
      <c r="H169" s="8">
        <f>157.5+892.5</f>
        <v>1050</v>
      </c>
      <c r="I169" s="7">
        <f t="shared" si="10"/>
        <v>1050</v>
      </c>
      <c r="J169" s="8"/>
      <c r="K169" s="7">
        <f t="shared" si="19"/>
        <v>1050</v>
      </c>
      <c r="L169" s="8"/>
      <c r="M169" s="9">
        <f t="shared" si="17"/>
        <v>1050</v>
      </c>
      <c r="N169" s="10"/>
      <c r="O169" s="9">
        <f t="shared" si="18"/>
        <v>1050</v>
      </c>
      <c r="P169" s="10"/>
      <c r="Q169" s="9">
        <f t="shared" si="16"/>
        <v>1050</v>
      </c>
      <c r="R169" s="10"/>
      <c r="S169" s="9">
        <f t="shared" si="15"/>
        <v>1050</v>
      </c>
      <c r="T169" s="10"/>
      <c r="U169" s="9">
        <f t="shared" si="14"/>
        <v>1050</v>
      </c>
    </row>
    <row r="170" spans="1:21" ht="89.25">
      <c r="A170" s="3" t="s">
        <v>368</v>
      </c>
      <c r="B170" s="2" t="s">
        <v>5</v>
      </c>
      <c r="C170" s="2" t="s">
        <v>22</v>
      </c>
      <c r="D170" s="2" t="s">
        <v>20</v>
      </c>
      <c r="E170" s="1" t="s">
        <v>375</v>
      </c>
      <c r="F170" s="2"/>
      <c r="G170" s="7">
        <v>0</v>
      </c>
      <c r="H170" s="8">
        <f>H171</f>
        <v>724.70280000000002</v>
      </c>
      <c r="I170" s="7">
        <f t="shared" si="10"/>
        <v>724.70280000000002</v>
      </c>
      <c r="J170" s="8">
        <f>J171</f>
        <v>0</v>
      </c>
      <c r="K170" s="7">
        <f t="shared" si="19"/>
        <v>724.70280000000002</v>
      </c>
      <c r="L170" s="8">
        <f>L171</f>
        <v>0</v>
      </c>
      <c r="M170" s="9">
        <f t="shared" si="17"/>
        <v>724.70280000000002</v>
      </c>
      <c r="N170" s="10">
        <f>N171</f>
        <v>0</v>
      </c>
      <c r="O170" s="9">
        <f t="shared" si="18"/>
        <v>724.70280000000002</v>
      </c>
      <c r="P170" s="10">
        <f>P171</f>
        <v>0</v>
      </c>
      <c r="Q170" s="9">
        <f t="shared" si="16"/>
        <v>724.70280000000002</v>
      </c>
      <c r="R170" s="10">
        <f>R171</f>
        <v>0</v>
      </c>
      <c r="S170" s="9">
        <f t="shared" si="15"/>
        <v>724.70280000000002</v>
      </c>
      <c r="T170" s="10">
        <f>T171</f>
        <v>0</v>
      </c>
      <c r="U170" s="9">
        <f t="shared" si="14"/>
        <v>724.70280000000002</v>
      </c>
    </row>
    <row r="171" spans="1:21" ht="38.25">
      <c r="A171" s="3" t="s">
        <v>32</v>
      </c>
      <c r="B171" s="2" t="s">
        <v>5</v>
      </c>
      <c r="C171" s="2" t="s">
        <v>22</v>
      </c>
      <c r="D171" s="2" t="s">
        <v>20</v>
      </c>
      <c r="E171" s="1" t="s">
        <v>375</v>
      </c>
      <c r="F171" s="2">
        <v>200</v>
      </c>
      <c r="G171" s="7">
        <v>0</v>
      </c>
      <c r="H171" s="8">
        <f>108.70542+615.99738</f>
        <v>724.70280000000002</v>
      </c>
      <c r="I171" s="7">
        <f t="shared" si="10"/>
        <v>724.70280000000002</v>
      </c>
      <c r="J171" s="8"/>
      <c r="K171" s="7">
        <f t="shared" si="19"/>
        <v>724.70280000000002</v>
      </c>
      <c r="L171" s="8"/>
      <c r="M171" s="9">
        <f t="shared" si="17"/>
        <v>724.70280000000002</v>
      </c>
      <c r="N171" s="10"/>
      <c r="O171" s="9">
        <f t="shared" si="18"/>
        <v>724.70280000000002</v>
      </c>
      <c r="P171" s="10"/>
      <c r="Q171" s="9">
        <f t="shared" si="16"/>
        <v>724.70280000000002</v>
      </c>
      <c r="R171" s="10"/>
      <c r="S171" s="9">
        <f t="shared" si="15"/>
        <v>724.70280000000002</v>
      </c>
      <c r="T171" s="10"/>
      <c r="U171" s="9">
        <f t="shared" si="14"/>
        <v>724.70280000000002</v>
      </c>
    </row>
    <row r="172" spans="1:21" ht="25.5">
      <c r="A172" s="16" t="s">
        <v>286</v>
      </c>
      <c r="B172" s="2" t="s">
        <v>5</v>
      </c>
      <c r="C172" s="2" t="s">
        <v>22</v>
      </c>
      <c r="D172" s="2" t="s">
        <v>20</v>
      </c>
      <c r="E172" s="1" t="s">
        <v>290</v>
      </c>
      <c r="F172" s="2"/>
      <c r="G172" s="7">
        <v>70</v>
      </c>
      <c r="H172" s="8">
        <f>H173</f>
        <v>0</v>
      </c>
      <c r="I172" s="7">
        <f t="shared" si="10"/>
        <v>70</v>
      </c>
      <c r="J172" s="8">
        <f>J173</f>
        <v>0</v>
      </c>
      <c r="K172" s="7">
        <f t="shared" si="19"/>
        <v>70</v>
      </c>
      <c r="L172" s="8">
        <f>L173</f>
        <v>35</v>
      </c>
      <c r="M172" s="9">
        <f t="shared" si="17"/>
        <v>105</v>
      </c>
      <c r="N172" s="10">
        <f>N173</f>
        <v>0</v>
      </c>
      <c r="O172" s="9">
        <f t="shared" si="18"/>
        <v>105</v>
      </c>
      <c r="P172" s="10">
        <f>P173</f>
        <v>0</v>
      </c>
      <c r="Q172" s="9">
        <f t="shared" si="16"/>
        <v>105</v>
      </c>
      <c r="R172" s="10">
        <f>R173</f>
        <v>0</v>
      </c>
      <c r="S172" s="9">
        <f t="shared" si="15"/>
        <v>105</v>
      </c>
      <c r="T172" s="10">
        <f>T173</f>
        <v>0</v>
      </c>
      <c r="U172" s="9">
        <f t="shared" si="14"/>
        <v>105</v>
      </c>
    </row>
    <row r="173" spans="1:21" ht="38.25">
      <c r="A173" s="3" t="s">
        <v>32</v>
      </c>
      <c r="B173" s="2" t="s">
        <v>5</v>
      </c>
      <c r="C173" s="2" t="s">
        <v>22</v>
      </c>
      <c r="D173" s="2" t="s">
        <v>20</v>
      </c>
      <c r="E173" s="1" t="s">
        <v>290</v>
      </c>
      <c r="F173" s="2">
        <v>200</v>
      </c>
      <c r="G173" s="7">
        <v>70</v>
      </c>
      <c r="H173" s="8"/>
      <c r="I173" s="7">
        <f t="shared" si="10"/>
        <v>70</v>
      </c>
      <c r="J173" s="8"/>
      <c r="K173" s="7">
        <f t="shared" si="19"/>
        <v>70</v>
      </c>
      <c r="L173" s="8">
        <v>35</v>
      </c>
      <c r="M173" s="9">
        <f t="shared" si="17"/>
        <v>105</v>
      </c>
      <c r="N173" s="10"/>
      <c r="O173" s="9">
        <f t="shared" si="18"/>
        <v>105</v>
      </c>
      <c r="P173" s="10"/>
      <c r="Q173" s="9">
        <f t="shared" si="16"/>
        <v>105</v>
      </c>
      <c r="R173" s="10"/>
      <c r="S173" s="9">
        <f t="shared" si="15"/>
        <v>105</v>
      </c>
      <c r="T173" s="10"/>
      <c r="U173" s="9">
        <f t="shared" si="14"/>
        <v>105</v>
      </c>
    </row>
    <row r="174" spans="1:21" ht="71.25" customHeight="1">
      <c r="A174" s="16" t="s">
        <v>391</v>
      </c>
      <c r="B174" s="2" t="s">
        <v>5</v>
      </c>
      <c r="C174" s="2" t="s">
        <v>22</v>
      </c>
      <c r="D174" s="2" t="s">
        <v>20</v>
      </c>
      <c r="E174" s="1" t="s">
        <v>392</v>
      </c>
      <c r="F174" s="2"/>
      <c r="G174" s="7"/>
      <c r="H174" s="8"/>
      <c r="I174" s="7"/>
      <c r="J174" s="8"/>
      <c r="K174" s="7">
        <f t="shared" si="19"/>
        <v>0</v>
      </c>
      <c r="L174" s="8">
        <f>L175</f>
        <v>2000</v>
      </c>
      <c r="M174" s="9">
        <f t="shared" si="17"/>
        <v>2000</v>
      </c>
      <c r="N174" s="10">
        <f>N175</f>
        <v>0</v>
      </c>
      <c r="O174" s="9">
        <f t="shared" si="18"/>
        <v>2000</v>
      </c>
      <c r="P174" s="10">
        <f>P175</f>
        <v>0</v>
      </c>
      <c r="Q174" s="9">
        <f t="shared" si="16"/>
        <v>2000</v>
      </c>
      <c r="R174" s="10">
        <f>R175</f>
        <v>0</v>
      </c>
      <c r="S174" s="9">
        <f t="shared" si="15"/>
        <v>2000</v>
      </c>
      <c r="T174" s="10">
        <f>T175</f>
        <v>0</v>
      </c>
      <c r="U174" s="9">
        <f t="shared" si="14"/>
        <v>2000</v>
      </c>
    </row>
    <row r="175" spans="1:21" ht="15.75">
      <c r="A175" s="15" t="s">
        <v>54</v>
      </c>
      <c r="B175" s="2" t="s">
        <v>5</v>
      </c>
      <c r="C175" s="2" t="s">
        <v>22</v>
      </c>
      <c r="D175" s="2" t="s">
        <v>20</v>
      </c>
      <c r="E175" s="1" t="s">
        <v>392</v>
      </c>
      <c r="F175" s="2">
        <v>800</v>
      </c>
      <c r="G175" s="7"/>
      <c r="H175" s="8"/>
      <c r="I175" s="7"/>
      <c r="J175" s="8"/>
      <c r="K175" s="7">
        <f t="shared" si="19"/>
        <v>0</v>
      </c>
      <c r="L175" s="8">
        <v>2000</v>
      </c>
      <c r="M175" s="9">
        <f t="shared" si="17"/>
        <v>2000</v>
      </c>
      <c r="N175" s="10"/>
      <c r="O175" s="9">
        <f t="shared" si="18"/>
        <v>2000</v>
      </c>
      <c r="P175" s="10"/>
      <c r="Q175" s="9">
        <f t="shared" si="16"/>
        <v>2000</v>
      </c>
      <c r="R175" s="10"/>
      <c r="S175" s="9">
        <f t="shared" si="15"/>
        <v>2000</v>
      </c>
      <c r="T175" s="10"/>
      <c r="U175" s="9">
        <f t="shared" si="14"/>
        <v>2000</v>
      </c>
    </row>
    <row r="176" spans="1:21" ht="15.75">
      <c r="A176" s="3" t="s">
        <v>304</v>
      </c>
      <c r="B176" s="2" t="s">
        <v>5</v>
      </c>
      <c r="C176" s="2" t="s">
        <v>22</v>
      </c>
      <c r="D176" s="2" t="s">
        <v>20</v>
      </c>
      <c r="E176" s="1" t="s">
        <v>305</v>
      </c>
      <c r="F176" s="2"/>
      <c r="G176" s="7">
        <v>0</v>
      </c>
      <c r="H176" s="8">
        <f>H177</f>
        <v>0</v>
      </c>
      <c r="I176" s="7">
        <f t="shared" ref="I176:I253" si="20">G176+H176</f>
        <v>0</v>
      </c>
      <c r="J176" s="8">
        <f>J177</f>
        <v>0</v>
      </c>
      <c r="K176" s="7">
        <f t="shared" si="19"/>
        <v>0</v>
      </c>
      <c r="L176" s="8">
        <f>L177</f>
        <v>0</v>
      </c>
      <c r="M176" s="9">
        <f t="shared" si="17"/>
        <v>0</v>
      </c>
      <c r="N176" s="10">
        <f>N177</f>
        <v>0</v>
      </c>
      <c r="O176" s="9">
        <f t="shared" si="18"/>
        <v>0</v>
      </c>
      <c r="P176" s="10">
        <f>P177</f>
        <v>0</v>
      </c>
      <c r="Q176" s="9">
        <f t="shared" si="16"/>
        <v>0</v>
      </c>
      <c r="R176" s="10">
        <f>R177</f>
        <v>300</v>
      </c>
      <c r="S176" s="9">
        <f t="shared" si="15"/>
        <v>300</v>
      </c>
      <c r="T176" s="10">
        <f>T177</f>
        <v>0</v>
      </c>
      <c r="U176" s="9">
        <f t="shared" si="14"/>
        <v>300</v>
      </c>
    </row>
    <row r="177" spans="1:21" ht="38.25">
      <c r="A177" s="3" t="s">
        <v>32</v>
      </c>
      <c r="B177" s="2" t="s">
        <v>5</v>
      </c>
      <c r="C177" s="2" t="s">
        <v>22</v>
      </c>
      <c r="D177" s="2" t="s">
        <v>20</v>
      </c>
      <c r="E177" s="1" t="s">
        <v>305</v>
      </c>
      <c r="F177" s="2">
        <v>200</v>
      </c>
      <c r="G177" s="7">
        <v>0</v>
      </c>
      <c r="H177" s="8"/>
      <c r="I177" s="7">
        <f t="shared" si="20"/>
        <v>0</v>
      </c>
      <c r="J177" s="8"/>
      <c r="K177" s="7">
        <f t="shared" si="19"/>
        <v>0</v>
      </c>
      <c r="L177" s="8"/>
      <c r="M177" s="9">
        <f t="shared" si="17"/>
        <v>0</v>
      </c>
      <c r="N177" s="10"/>
      <c r="O177" s="9">
        <f t="shared" si="18"/>
        <v>0</v>
      </c>
      <c r="P177" s="10"/>
      <c r="Q177" s="9">
        <f t="shared" si="16"/>
        <v>0</v>
      </c>
      <c r="R177" s="10">
        <v>300</v>
      </c>
      <c r="S177" s="9">
        <f t="shared" si="15"/>
        <v>300</v>
      </c>
      <c r="T177" s="10"/>
      <c r="U177" s="9">
        <f t="shared" si="14"/>
        <v>300</v>
      </c>
    </row>
    <row r="178" spans="1:21" ht="25.5">
      <c r="A178" s="3" t="s">
        <v>306</v>
      </c>
      <c r="B178" s="2" t="s">
        <v>5</v>
      </c>
      <c r="C178" s="2" t="s">
        <v>22</v>
      </c>
      <c r="D178" s="2" t="s">
        <v>20</v>
      </c>
      <c r="E178" s="1" t="s">
        <v>307</v>
      </c>
      <c r="F178" s="2"/>
      <c r="G178" s="7">
        <v>0</v>
      </c>
      <c r="H178" s="8">
        <f>H179</f>
        <v>0</v>
      </c>
      <c r="I178" s="7">
        <f t="shared" si="20"/>
        <v>0</v>
      </c>
      <c r="J178" s="8">
        <f>J179</f>
        <v>0</v>
      </c>
      <c r="K178" s="7">
        <f t="shared" si="19"/>
        <v>0</v>
      </c>
      <c r="L178" s="8">
        <f>L179</f>
        <v>0</v>
      </c>
      <c r="M178" s="9">
        <f t="shared" si="17"/>
        <v>0</v>
      </c>
      <c r="N178" s="10">
        <f>N179</f>
        <v>0</v>
      </c>
      <c r="O178" s="9">
        <f t="shared" si="18"/>
        <v>0</v>
      </c>
      <c r="P178" s="10">
        <f>P179</f>
        <v>0</v>
      </c>
      <c r="Q178" s="9">
        <f t="shared" si="16"/>
        <v>0</v>
      </c>
      <c r="R178" s="10">
        <f>R179</f>
        <v>100</v>
      </c>
      <c r="S178" s="9">
        <f t="shared" si="15"/>
        <v>100</v>
      </c>
      <c r="T178" s="10">
        <f>T179</f>
        <v>0</v>
      </c>
      <c r="U178" s="9">
        <f t="shared" si="14"/>
        <v>100</v>
      </c>
    </row>
    <row r="179" spans="1:21" ht="38.25">
      <c r="A179" s="3" t="s">
        <v>32</v>
      </c>
      <c r="B179" s="2" t="s">
        <v>5</v>
      </c>
      <c r="C179" s="2" t="s">
        <v>22</v>
      </c>
      <c r="D179" s="2" t="s">
        <v>20</v>
      </c>
      <c r="E179" s="1" t="s">
        <v>307</v>
      </c>
      <c r="F179" s="2">
        <v>200</v>
      </c>
      <c r="G179" s="7">
        <v>0</v>
      </c>
      <c r="H179" s="8"/>
      <c r="I179" s="7">
        <f t="shared" si="20"/>
        <v>0</v>
      </c>
      <c r="J179" s="8"/>
      <c r="K179" s="7">
        <f t="shared" si="19"/>
        <v>0</v>
      </c>
      <c r="L179" s="8"/>
      <c r="M179" s="9">
        <f t="shared" si="17"/>
        <v>0</v>
      </c>
      <c r="N179" s="10"/>
      <c r="O179" s="9">
        <f t="shared" si="18"/>
        <v>0</v>
      </c>
      <c r="P179" s="10"/>
      <c r="Q179" s="9">
        <f t="shared" si="16"/>
        <v>0</v>
      </c>
      <c r="R179" s="10">
        <v>100</v>
      </c>
      <c r="S179" s="9">
        <f t="shared" si="15"/>
        <v>100</v>
      </c>
      <c r="T179" s="10"/>
      <c r="U179" s="9">
        <f t="shared" si="14"/>
        <v>100</v>
      </c>
    </row>
    <row r="180" spans="1:21" ht="51">
      <c r="A180" s="3" t="s">
        <v>178</v>
      </c>
      <c r="B180" s="2" t="s">
        <v>5</v>
      </c>
      <c r="C180" s="2" t="s">
        <v>22</v>
      </c>
      <c r="D180" s="2" t="s">
        <v>22</v>
      </c>
      <c r="E180" s="1" t="s">
        <v>166</v>
      </c>
      <c r="F180" s="2"/>
      <c r="G180" s="7">
        <v>2186.1001000000001</v>
      </c>
      <c r="H180" s="8">
        <f>H181+H182+H183+H184</f>
        <v>0</v>
      </c>
      <c r="I180" s="7">
        <f t="shared" si="20"/>
        <v>2186.1001000000001</v>
      </c>
      <c r="J180" s="8">
        <f>J181+J182+J183+J184</f>
        <v>18.624140000000001</v>
      </c>
      <c r="K180" s="7">
        <f t="shared" si="19"/>
        <v>2204.72424</v>
      </c>
      <c r="L180" s="8">
        <f>L181+L182+L183+L184</f>
        <v>0</v>
      </c>
      <c r="M180" s="9">
        <f t="shared" si="17"/>
        <v>2204.72424</v>
      </c>
      <c r="N180" s="10">
        <f>N181+N182+N183+N184</f>
        <v>0</v>
      </c>
      <c r="O180" s="9">
        <f t="shared" si="18"/>
        <v>2204.72424</v>
      </c>
      <c r="P180" s="10">
        <f>P181+P182+P183+P184</f>
        <v>18.331399999999999</v>
      </c>
      <c r="Q180" s="9">
        <f t="shared" si="16"/>
        <v>2223.05564</v>
      </c>
      <c r="R180" s="10">
        <f>R181+R182+R183+R184</f>
        <v>29.536999999999999</v>
      </c>
      <c r="S180" s="9">
        <f t="shared" si="15"/>
        <v>2252.5926399999998</v>
      </c>
      <c r="T180" s="10">
        <f>T181+T182+T183+T184</f>
        <v>60</v>
      </c>
      <c r="U180" s="9">
        <f t="shared" si="14"/>
        <v>2312.5926399999998</v>
      </c>
    </row>
    <row r="181" spans="1:21" ht="76.5">
      <c r="A181" s="3" t="s">
        <v>94</v>
      </c>
      <c r="B181" s="2" t="s">
        <v>5</v>
      </c>
      <c r="C181" s="2" t="s">
        <v>22</v>
      </c>
      <c r="D181" s="2" t="s">
        <v>22</v>
      </c>
      <c r="E181" s="1" t="s">
        <v>166</v>
      </c>
      <c r="F181" s="2">
        <v>100</v>
      </c>
      <c r="G181" s="7">
        <v>1865.4437600000001</v>
      </c>
      <c r="H181" s="8"/>
      <c r="I181" s="7">
        <f t="shared" si="20"/>
        <v>1865.4437600000001</v>
      </c>
      <c r="J181" s="8"/>
      <c r="K181" s="7">
        <f t="shared" si="19"/>
        <v>1865.4437600000001</v>
      </c>
      <c r="L181" s="8"/>
      <c r="M181" s="9">
        <f t="shared" si="17"/>
        <v>1865.4437600000001</v>
      </c>
      <c r="N181" s="10"/>
      <c r="O181" s="9">
        <f t="shared" si="18"/>
        <v>1865.4437600000001</v>
      </c>
      <c r="P181" s="10">
        <v>18.331399999999999</v>
      </c>
      <c r="Q181" s="9">
        <f t="shared" si="16"/>
        <v>1883.7751600000001</v>
      </c>
      <c r="R181" s="10">
        <f>23.207+6.33</f>
        <v>29.536999999999999</v>
      </c>
      <c r="S181" s="9">
        <f t="shared" si="15"/>
        <v>1913.3121600000002</v>
      </c>
      <c r="T181" s="10"/>
      <c r="U181" s="9">
        <f t="shared" si="14"/>
        <v>1913.3121600000002</v>
      </c>
    </row>
    <row r="182" spans="1:21" ht="38.25">
      <c r="A182" s="3" t="s">
        <v>32</v>
      </c>
      <c r="B182" s="2" t="s">
        <v>5</v>
      </c>
      <c r="C182" s="2" t="s">
        <v>22</v>
      </c>
      <c r="D182" s="2" t="s">
        <v>22</v>
      </c>
      <c r="E182" s="1" t="s">
        <v>166</v>
      </c>
      <c r="F182" s="2">
        <v>200</v>
      </c>
      <c r="G182" s="7">
        <v>320.65634000000006</v>
      </c>
      <c r="H182" s="8"/>
      <c r="I182" s="7">
        <f t="shared" si="20"/>
        <v>320.65634000000006</v>
      </c>
      <c r="J182" s="8"/>
      <c r="K182" s="7">
        <f t="shared" si="19"/>
        <v>320.65634000000006</v>
      </c>
      <c r="L182" s="8"/>
      <c r="M182" s="9">
        <f t="shared" si="17"/>
        <v>320.65634000000006</v>
      </c>
      <c r="N182" s="10"/>
      <c r="O182" s="9">
        <f t="shared" si="18"/>
        <v>320.65634000000006</v>
      </c>
      <c r="P182" s="10"/>
      <c r="Q182" s="9">
        <f t="shared" si="16"/>
        <v>320.65634000000006</v>
      </c>
      <c r="R182" s="10"/>
      <c r="S182" s="9">
        <f t="shared" si="15"/>
        <v>320.65634000000006</v>
      </c>
      <c r="T182" s="10">
        <f>-6+60</f>
        <v>54</v>
      </c>
      <c r="U182" s="9">
        <f t="shared" si="14"/>
        <v>374.65634000000006</v>
      </c>
    </row>
    <row r="183" spans="1:21" ht="25.5">
      <c r="A183" s="3" t="s">
        <v>150</v>
      </c>
      <c r="B183" s="2" t="s">
        <v>5</v>
      </c>
      <c r="C183" s="2" t="s">
        <v>22</v>
      </c>
      <c r="D183" s="2" t="s">
        <v>22</v>
      </c>
      <c r="E183" s="1" t="s">
        <v>166</v>
      </c>
      <c r="F183" s="2">
        <v>300</v>
      </c>
      <c r="G183" s="7">
        <v>0</v>
      </c>
      <c r="H183" s="8"/>
      <c r="I183" s="7">
        <v>0</v>
      </c>
      <c r="J183" s="8"/>
      <c r="K183" s="7">
        <f t="shared" si="19"/>
        <v>0</v>
      </c>
      <c r="L183" s="8"/>
      <c r="M183" s="9">
        <f t="shared" si="17"/>
        <v>0</v>
      </c>
      <c r="N183" s="10"/>
      <c r="O183" s="9">
        <f t="shared" si="18"/>
        <v>0</v>
      </c>
      <c r="P183" s="10"/>
      <c r="Q183" s="9">
        <f t="shared" si="16"/>
        <v>0</v>
      </c>
      <c r="R183" s="10"/>
      <c r="S183" s="9">
        <f t="shared" si="15"/>
        <v>0</v>
      </c>
      <c r="T183" s="10"/>
      <c r="U183" s="9">
        <f t="shared" si="14"/>
        <v>0</v>
      </c>
    </row>
    <row r="184" spans="1:21" ht="15.75">
      <c r="A184" s="3" t="s">
        <v>54</v>
      </c>
      <c r="B184" s="2" t="s">
        <v>5</v>
      </c>
      <c r="C184" s="2" t="s">
        <v>22</v>
      </c>
      <c r="D184" s="2" t="s">
        <v>22</v>
      </c>
      <c r="E184" s="1" t="s">
        <v>166</v>
      </c>
      <c r="F184" s="2">
        <v>800</v>
      </c>
      <c r="G184" s="7">
        <v>0</v>
      </c>
      <c r="H184" s="8"/>
      <c r="I184" s="7">
        <v>0</v>
      </c>
      <c r="J184" s="8">
        <v>18.624140000000001</v>
      </c>
      <c r="K184" s="7">
        <f t="shared" si="19"/>
        <v>18.624140000000001</v>
      </c>
      <c r="L184" s="8"/>
      <c r="M184" s="9">
        <f t="shared" si="17"/>
        <v>18.624140000000001</v>
      </c>
      <c r="N184" s="10"/>
      <c r="O184" s="9">
        <f t="shared" si="18"/>
        <v>18.624140000000001</v>
      </c>
      <c r="P184" s="10"/>
      <c r="Q184" s="9">
        <f t="shared" si="16"/>
        <v>18.624140000000001</v>
      </c>
      <c r="R184" s="10"/>
      <c r="S184" s="9">
        <f t="shared" si="15"/>
        <v>18.624140000000001</v>
      </c>
      <c r="T184" s="10">
        <v>6</v>
      </c>
      <c r="U184" s="9">
        <f t="shared" si="14"/>
        <v>24.624140000000001</v>
      </c>
    </row>
    <row r="185" spans="1:21" ht="58.5" customHeight="1">
      <c r="A185" s="3" t="s">
        <v>357</v>
      </c>
      <c r="B185" s="2" t="s">
        <v>5</v>
      </c>
      <c r="C185" s="2" t="s">
        <v>22</v>
      </c>
      <c r="D185" s="2" t="s">
        <v>22</v>
      </c>
      <c r="E185" s="1" t="s">
        <v>224</v>
      </c>
      <c r="F185" s="2"/>
      <c r="G185" s="7">
        <v>0</v>
      </c>
      <c r="H185" s="8">
        <f>H186</f>
        <v>70000</v>
      </c>
      <c r="I185" s="7">
        <f t="shared" si="20"/>
        <v>70000</v>
      </c>
      <c r="J185" s="8">
        <f>J186</f>
        <v>0</v>
      </c>
      <c r="K185" s="7">
        <f t="shared" si="19"/>
        <v>70000</v>
      </c>
      <c r="L185" s="8">
        <f>L186</f>
        <v>0</v>
      </c>
      <c r="M185" s="9">
        <f t="shared" si="17"/>
        <v>70000</v>
      </c>
      <c r="N185" s="10">
        <f>N186</f>
        <v>0</v>
      </c>
      <c r="O185" s="9">
        <f t="shared" si="18"/>
        <v>70000</v>
      </c>
      <c r="P185" s="10">
        <f>P186</f>
        <v>0</v>
      </c>
      <c r="Q185" s="9">
        <f t="shared" si="16"/>
        <v>70000</v>
      </c>
      <c r="R185" s="10">
        <f>R186</f>
        <v>0</v>
      </c>
      <c r="S185" s="9">
        <f t="shared" si="15"/>
        <v>70000</v>
      </c>
      <c r="T185" s="10">
        <f>T186</f>
        <v>0</v>
      </c>
      <c r="U185" s="9">
        <f t="shared" si="14"/>
        <v>70000</v>
      </c>
    </row>
    <row r="186" spans="1:21" ht="38.25">
      <c r="A186" s="3" t="s">
        <v>32</v>
      </c>
      <c r="B186" s="2" t="s">
        <v>5</v>
      </c>
      <c r="C186" s="2" t="s">
        <v>22</v>
      </c>
      <c r="D186" s="2" t="s">
        <v>22</v>
      </c>
      <c r="E186" s="1" t="s">
        <v>224</v>
      </c>
      <c r="F186" s="2">
        <v>200</v>
      </c>
      <c r="G186" s="7">
        <v>0</v>
      </c>
      <c r="H186" s="8">
        <v>70000</v>
      </c>
      <c r="I186" s="7">
        <f t="shared" si="20"/>
        <v>70000</v>
      </c>
      <c r="J186" s="8"/>
      <c r="K186" s="7">
        <f t="shared" si="19"/>
        <v>70000</v>
      </c>
      <c r="L186" s="8"/>
      <c r="M186" s="9">
        <f t="shared" si="17"/>
        <v>70000</v>
      </c>
      <c r="N186" s="10"/>
      <c r="O186" s="9">
        <f t="shared" si="18"/>
        <v>70000</v>
      </c>
      <c r="P186" s="10"/>
      <c r="Q186" s="9">
        <f t="shared" si="16"/>
        <v>70000</v>
      </c>
      <c r="R186" s="10"/>
      <c r="S186" s="9">
        <f t="shared" si="15"/>
        <v>70000</v>
      </c>
      <c r="T186" s="10"/>
      <c r="U186" s="9">
        <f t="shared" si="14"/>
        <v>70000</v>
      </c>
    </row>
    <row r="187" spans="1:21" ht="83.25" customHeight="1">
      <c r="A187" s="3" t="s">
        <v>412</v>
      </c>
      <c r="B187" s="2" t="s">
        <v>5</v>
      </c>
      <c r="C187" s="2" t="s">
        <v>22</v>
      </c>
      <c r="D187" s="2" t="s">
        <v>22</v>
      </c>
      <c r="E187" s="1" t="s">
        <v>411</v>
      </c>
      <c r="F187" s="2"/>
      <c r="G187" s="7"/>
      <c r="H187" s="8"/>
      <c r="I187" s="7"/>
      <c r="J187" s="8"/>
      <c r="K187" s="7"/>
      <c r="L187" s="8"/>
      <c r="M187" s="9"/>
      <c r="N187" s="10"/>
      <c r="O187" s="9"/>
      <c r="P187" s="10"/>
      <c r="Q187" s="9">
        <f t="shared" si="16"/>
        <v>0</v>
      </c>
      <c r="R187" s="10">
        <f>R188</f>
        <v>28546.911</v>
      </c>
      <c r="S187" s="9">
        <f t="shared" si="15"/>
        <v>28546.911</v>
      </c>
      <c r="T187" s="10">
        <f>T188</f>
        <v>0</v>
      </c>
      <c r="U187" s="9">
        <f t="shared" si="14"/>
        <v>28546.911</v>
      </c>
    </row>
    <row r="188" spans="1:21" ht="38.25">
      <c r="A188" s="3" t="s">
        <v>32</v>
      </c>
      <c r="B188" s="2" t="s">
        <v>5</v>
      </c>
      <c r="C188" s="2" t="s">
        <v>22</v>
      </c>
      <c r="D188" s="2" t="s">
        <v>22</v>
      </c>
      <c r="E188" s="1" t="s">
        <v>411</v>
      </c>
      <c r="F188" s="2">
        <v>200</v>
      </c>
      <c r="G188" s="7"/>
      <c r="H188" s="8"/>
      <c r="I188" s="7"/>
      <c r="J188" s="8"/>
      <c r="K188" s="7"/>
      <c r="L188" s="8"/>
      <c r="M188" s="9"/>
      <c r="N188" s="10"/>
      <c r="O188" s="9"/>
      <c r="P188" s="10"/>
      <c r="Q188" s="9">
        <f t="shared" si="16"/>
        <v>0</v>
      </c>
      <c r="R188" s="10">
        <v>28546.911</v>
      </c>
      <c r="S188" s="9">
        <f t="shared" si="15"/>
        <v>28546.911</v>
      </c>
      <c r="T188" s="10"/>
      <c r="U188" s="9">
        <f t="shared" si="14"/>
        <v>28546.911</v>
      </c>
    </row>
    <row r="189" spans="1:21" ht="76.5">
      <c r="A189" s="3" t="s">
        <v>162</v>
      </c>
      <c r="B189" s="2" t="s">
        <v>5</v>
      </c>
      <c r="C189" s="2" t="s">
        <v>23</v>
      </c>
      <c r="D189" s="2" t="s">
        <v>22</v>
      </c>
      <c r="E189" s="1" t="s">
        <v>281</v>
      </c>
      <c r="F189" s="2"/>
      <c r="G189" s="7">
        <v>165.14</v>
      </c>
      <c r="H189" s="8">
        <f>H190</f>
        <v>0</v>
      </c>
      <c r="I189" s="7">
        <f t="shared" si="20"/>
        <v>165.14</v>
      </c>
      <c r="J189" s="8">
        <f>J190</f>
        <v>-5.0999999999999996</v>
      </c>
      <c r="K189" s="7">
        <f t="shared" si="19"/>
        <v>160.04</v>
      </c>
      <c r="L189" s="8">
        <f>L190</f>
        <v>-2.5499999999999998</v>
      </c>
      <c r="M189" s="9">
        <f t="shared" si="17"/>
        <v>157.48999999999998</v>
      </c>
      <c r="N189" s="10">
        <f>N190</f>
        <v>0</v>
      </c>
      <c r="O189" s="9">
        <f t="shared" si="18"/>
        <v>157.48999999999998</v>
      </c>
      <c r="P189" s="10">
        <f>P190</f>
        <v>-18.53</v>
      </c>
      <c r="Q189" s="9">
        <f t="shared" si="16"/>
        <v>138.95999999999998</v>
      </c>
      <c r="R189" s="10">
        <f>R190</f>
        <v>-71.87</v>
      </c>
      <c r="S189" s="9">
        <f t="shared" si="15"/>
        <v>67.089999999999975</v>
      </c>
      <c r="T189" s="10">
        <f>T190</f>
        <v>0</v>
      </c>
      <c r="U189" s="9">
        <f t="shared" si="14"/>
        <v>67.089999999999975</v>
      </c>
    </row>
    <row r="190" spans="1:21" ht="38.25">
      <c r="A190" s="3" t="s">
        <v>32</v>
      </c>
      <c r="B190" s="2" t="s">
        <v>5</v>
      </c>
      <c r="C190" s="2" t="s">
        <v>23</v>
      </c>
      <c r="D190" s="2" t="s">
        <v>22</v>
      </c>
      <c r="E190" s="1" t="s">
        <v>281</v>
      </c>
      <c r="F190" s="2">
        <v>200</v>
      </c>
      <c r="G190" s="7">
        <v>165.14</v>
      </c>
      <c r="H190" s="8"/>
      <c r="I190" s="7">
        <f t="shared" si="20"/>
        <v>165.14</v>
      </c>
      <c r="J190" s="8">
        <v>-5.0999999999999996</v>
      </c>
      <c r="K190" s="7">
        <f t="shared" si="19"/>
        <v>160.04</v>
      </c>
      <c r="L190" s="8">
        <v>-2.5499999999999998</v>
      </c>
      <c r="M190" s="9">
        <f t="shared" si="17"/>
        <v>157.48999999999998</v>
      </c>
      <c r="N190" s="10"/>
      <c r="O190" s="9">
        <f t="shared" si="18"/>
        <v>157.48999999999998</v>
      </c>
      <c r="P190" s="10">
        <f>-7.54-10.99</f>
        <v>-18.53</v>
      </c>
      <c r="Q190" s="9">
        <f t="shared" si="16"/>
        <v>138.95999999999998</v>
      </c>
      <c r="R190" s="10">
        <f>-91.87+20</f>
        <v>-71.87</v>
      </c>
      <c r="S190" s="9">
        <f t="shared" si="15"/>
        <v>67.089999999999975</v>
      </c>
      <c r="T190" s="10"/>
      <c r="U190" s="9">
        <f t="shared" si="14"/>
        <v>67.089999999999975</v>
      </c>
    </row>
    <row r="191" spans="1:21" ht="38.25">
      <c r="A191" s="3" t="s">
        <v>89</v>
      </c>
      <c r="B191" s="2" t="s">
        <v>5</v>
      </c>
      <c r="C191" s="2" t="s">
        <v>24</v>
      </c>
      <c r="D191" s="2" t="s">
        <v>19</v>
      </c>
      <c r="E191" s="1" t="s">
        <v>199</v>
      </c>
      <c r="F191" s="2"/>
      <c r="G191" s="7">
        <v>230.81</v>
      </c>
      <c r="H191" s="8">
        <f>H192</f>
        <v>0</v>
      </c>
      <c r="I191" s="7">
        <f t="shared" si="20"/>
        <v>230.81</v>
      </c>
      <c r="J191" s="8">
        <f>J192</f>
        <v>0</v>
      </c>
      <c r="K191" s="7">
        <f t="shared" si="19"/>
        <v>230.81</v>
      </c>
      <c r="L191" s="8">
        <f>L192</f>
        <v>0</v>
      </c>
      <c r="M191" s="9">
        <f t="shared" si="17"/>
        <v>230.81</v>
      </c>
      <c r="N191" s="10">
        <f>N192</f>
        <v>0</v>
      </c>
      <c r="O191" s="9">
        <f t="shared" si="18"/>
        <v>230.81</v>
      </c>
      <c r="P191" s="10">
        <f>P192</f>
        <v>0</v>
      </c>
      <c r="Q191" s="9">
        <f t="shared" si="16"/>
        <v>230.81</v>
      </c>
      <c r="R191" s="10">
        <f>R192</f>
        <v>0</v>
      </c>
      <c r="S191" s="9">
        <f t="shared" si="15"/>
        <v>230.81</v>
      </c>
      <c r="T191" s="10">
        <f>T192</f>
        <v>0</v>
      </c>
      <c r="U191" s="9">
        <f t="shared" si="14"/>
        <v>230.81</v>
      </c>
    </row>
    <row r="192" spans="1:21" ht="38.25">
      <c r="A192" s="3" t="s">
        <v>32</v>
      </c>
      <c r="B192" s="2" t="s">
        <v>5</v>
      </c>
      <c r="C192" s="2" t="s">
        <v>24</v>
      </c>
      <c r="D192" s="2" t="s">
        <v>19</v>
      </c>
      <c r="E192" s="1" t="s">
        <v>199</v>
      </c>
      <c r="F192" s="2">
        <v>200</v>
      </c>
      <c r="G192" s="7">
        <v>230.81</v>
      </c>
      <c r="H192" s="8"/>
      <c r="I192" s="7">
        <f t="shared" si="20"/>
        <v>230.81</v>
      </c>
      <c r="J192" s="8"/>
      <c r="K192" s="7">
        <f t="shared" si="19"/>
        <v>230.81</v>
      </c>
      <c r="L192" s="8"/>
      <c r="M192" s="9">
        <f t="shared" si="17"/>
        <v>230.81</v>
      </c>
      <c r="N192" s="10"/>
      <c r="O192" s="9">
        <f t="shared" si="18"/>
        <v>230.81</v>
      </c>
      <c r="P192" s="10"/>
      <c r="Q192" s="9">
        <f t="shared" si="16"/>
        <v>230.81</v>
      </c>
      <c r="R192" s="10"/>
      <c r="S192" s="9">
        <f t="shared" si="15"/>
        <v>230.81</v>
      </c>
      <c r="T192" s="10"/>
      <c r="U192" s="9">
        <f t="shared" si="14"/>
        <v>230.81</v>
      </c>
    </row>
    <row r="193" spans="1:21" ht="42" customHeight="1">
      <c r="A193" s="3" t="s">
        <v>381</v>
      </c>
      <c r="B193" s="2" t="s">
        <v>5</v>
      </c>
      <c r="C193" s="2" t="s">
        <v>24</v>
      </c>
      <c r="D193" s="2" t="s">
        <v>19</v>
      </c>
      <c r="E193" s="1" t="s">
        <v>382</v>
      </c>
      <c r="F193" s="2"/>
      <c r="G193" s="7"/>
      <c r="H193" s="8"/>
      <c r="I193" s="7">
        <f t="shared" si="20"/>
        <v>0</v>
      </c>
      <c r="J193" s="8">
        <f>J194</f>
        <v>50</v>
      </c>
      <c r="K193" s="7">
        <f t="shared" si="19"/>
        <v>50</v>
      </c>
      <c r="L193" s="8">
        <f>L194</f>
        <v>0</v>
      </c>
      <c r="M193" s="9">
        <f t="shared" si="17"/>
        <v>50</v>
      </c>
      <c r="N193" s="10">
        <f>N194</f>
        <v>0</v>
      </c>
      <c r="O193" s="9">
        <f t="shared" si="18"/>
        <v>50</v>
      </c>
      <c r="P193" s="10">
        <f>P194</f>
        <v>0</v>
      </c>
      <c r="Q193" s="9">
        <f t="shared" si="16"/>
        <v>50</v>
      </c>
      <c r="R193" s="10">
        <f>R194</f>
        <v>0</v>
      </c>
      <c r="S193" s="9">
        <f t="shared" si="15"/>
        <v>50</v>
      </c>
      <c r="T193" s="10">
        <f>T194</f>
        <v>0</v>
      </c>
      <c r="U193" s="9">
        <f t="shared" si="14"/>
        <v>50</v>
      </c>
    </row>
    <row r="194" spans="1:21" ht="38.25">
      <c r="A194" s="3" t="s">
        <v>32</v>
      </c>
      <c r="B194" s="2" t="s">
        <v>5</v>
      </c>
      <c r="C194" s="2" t="s">
        <v>24</v>
      </c>
      <c r="D194" s="2" t="s">
        <v>19</v>
      </c>
      <c r="E194" s="1" t="s">
        <v>382</v>
      </c>
      <c r="F194" s="2">
        <v>200</v>
      </c>
      <c r="G194" s="7"/>
      <c r="H194" s="8"/>
      <c r="I194" s="7">
        <f t="shared" si="20"/>
        <v>0</v>
      </c>
      <c r="J194" s="8">
        <v>50</v>
      </c>
      <c r="K194" s="7">
        <f t="shared" si="19"/>
        <v>50</v>
      </c>
      <c r="L194" s="8"/>
      <c r="M194" s="9">
        <f t="shared" si="17"/>
        <v>50</v>
      </c>
      <c r="N194" s="10"/>
      <c r="O194" s="9">
        <f t="shared" si="18"/>
        <v>50</v>
      </c>
      <c r="P194" s="10"/>
      <c r="Q194" s="9">
        <f t="shared" si="16"/>
        <v>50</v>
      </c>
      <c r="R194" s="10"/>
      <c r="S194" s="9">
        <f t="shared" si="15"/>
        <v>50</v>
      </c>
      <c r="T194" s="10"/>
      <c r="U194" s="9">
        <f t="shared" si="14"/>
        <v>50</v>
      </c>
    </row>
    <row r="195" spans="1:21" ht="29.25" customHeight="1">
      <c r="A195" s="3" t="s">
        <v>383</v>
      </c>
      <c r="B195" s="2" t="s">
        <v>5</v>
      </c>
      <c r="C195" s="2" t="s">
        <v>24</v>
      </c>
      <c r="D195" s="2" t="s">
        <v>19</v>
      </c>
      <c r="E195" s="1" t="s">
        <v>384</v>
      </c>
      <c r="F195" s="2"/>
      <c r="G195" s="7"/>
      <c r="H195" s="8"/>
      <c r="I195" s="7">
        <f t="shared" si="20"/>
        <v>0</v>
      </c>
      <c r="J195" s="8">
        <f>J196</f>
        <v>600</v>
      </c>
      <c r="K195" s="7">
        <f t="shared" si="19"/>
        <v>600</v>
      </c>
      <c r="L195" s="8">
        <f>L196</f>
        <v>1200</v>
      </c>
      <c r="M195" s="9">
        <f t="shared" si="17"/>
        <v>1800</v>
      </c>
      <c r="N195" s="10">
        <f>N196</f>
        <v>129.00559999999999</v>
      </c>
      <c r="O195" s="9">
        <f t="shared" si="18"/>
        <v>1929.0056</v>
      </c>
      <c r="P195" s="10">
        <f>P196</f>
        <v>1500</v>
      </c>
      <c r="Q195" s="9">
        <f t="shared" si="16"/>
        <v>3429.0056</v>
      </c>
      <c r="R195" s="10">
        <f>R196</f>
        <v>0</v>
      </c>
      <c r="S195" s="9">
        <f t="shared" si="15"/>
        <v>3429.0056</v>
      </c>
      <c r="T195" s="10">
        <f>T196</f>
        <v>0</v>
      </c>
      <c r="U195" s="9">
        <f t="shared" si="14"/>
        <v>3429.0056</v>
      </c>
    </row>
    <row r="196" spans="1:21" ht="38.25">
      <c r="A196" s="3" t="s">
        <v>32</v>
      </c>
      <c r="B196" s="2" t="s">
        <v>5</v>
      </c>
      <c r="C196" s="2" t="s">
        <v>24</v>
      </c>
      <c r="D196" s="2" t="s">
        <v>19</v>
      </c>
      <c r="E196" s="1" t="s">
        <v>384</v>
      </c>
      <c r="F196" s="2">
        <v>200</v>
      </c>
      <c r="G196" s="7"/>
      <c r="H196" s="8"/>
      <c r="I196" s="7">
        <f t="shared" si="20"/>
        <v>0</v>
      </c>
      <c r="J196" s="8">
        <v>600</v>
      </c>
      <c r="K196" s="7">
        <f t="shared" si="19"/>
        <v>600</v>
      </c>
      <c r="L196" s="8">
        <v>1200</v>
      </c>
      <c r="M196" s="9">
        <f t="shared" si="17"/>
        <v>1800</v>
      </c>
      <c r="N196" s="10">
        <v>129.00559999999999</v>
      </c>
      <c r="O196" s="9">
        <f t="shared" si="18"/>
        <v>1929.0056</v>
      </c>
      <c r="P196" s="10">
        <v>1500</v>
      </c>
      <c r="Q196" s="9">
        <f t="shared" si="16"/>
        <v>3429.0056</v>
      </c>
      <c r="R196" s="10"/>
      <c r="S196" s="9">
        <f t="shared" si="15"/>
        <v>3429.0056</v>
      </c>
      <c r="T196" s="10"/>
      <c r="U196" s="9">
        <f t="shared" si="14"/>
        <v>3429.0056</v>
      </c>
    </row>
    <row r="197" spans="1:21" ht="63.75">
      <c r="A197" s="3" t="s">
        <v>161</v>
      </c>
      <c r="B197" s="2" t="s">
        <v>5</v>
      </c>
      <c r="C197" s="2">
        <v>10</v>
      </c>
      <c r="D197" s="2" t="s">
        <v>19</v>
      </c>
      <c r="E197" s="1" t="s">
        <v>181</v>
      </c>
      <c r="F197" s="2"/>
      <c r="G197" s="7">
        <v>897.57507999999996</v>
      </c>
      <c r="H197" s="8">
        <f>H198+H199</f>
        <v>0</v>
      </c>
      <c r="I197" s="7">
        <f t="shared" si="20"/>
        <v>897.57507999999996</v>
      </c>
      <c r="J197" s="8">
        <f>J198+J199</f>
        <v>0</v>
      </c>
      <c r="K197" s="7">
        <f t="shared" si="19"/>
        <v>897.57507999999996</v>
      </c>
      <c r="L197" s="8">
        <f>L198+L199</f>
        <v>0</v>
      </c>
      <c r="M197" s="9">
        <f t="shared" si="17"/>
        <v>897.57507999999996</v>
      </c>
      <c r="N197" s="10">
        <f>N198+N199</f>
        <v>0</v>
      </c>
      <c r="O197" s="9">
        <f t="shared" si="18"/>
        <v>897.57507999999996</v>
      </c>
      <c r="P197" s="10">
        <f>P198+P199</f>
        <v>291.69689</v>
      </c>
      <c r="Q197" s="9">
        <f t="shared" si="16"/>
        <v>1189.27197</v>
      </c>
      <c r="R197" s="10">
        <f>R198+R199</f>
        <v>0</v>
      </c>
      <c r="S197" s="9">
        <f t="shared" si="15"/>
        <v>1189.27197</v>
      </c>
      <c r="T197" s="10">
        <f>T198+T199</f>
        <v>25.716809999999999</v>
      </c>
      <c r="U197" s="9">
        <f t="shared" si="14"/>
        <v>1214.9887799999999</v>
      </c>
    </row>
    <row r="198" spans="1:21" ht="38.25" hidden="1">
      <c r="A198" s="3" t="s">
        <v>32</v>
      </c>
      <c r="B198" s="2" t="s">
        <v>5</v>
      </c>
      <c r="C198" s="2">
        <v>10</v>
      </c>
      <c r="D198" s="2" t="s">
        <v>19</v>
      </c>
      <c r="E198" s="1" t="s">
        <v>181</v>
      </c>
      <c r="F198" s="2">
        <v>200</v>
      </c>
      <c r="G198" s="7">
        <v>0</v>
      </c>
      <c r="H198" s="8"/>
      <c r="I198" s="7">
        <f t="shared" si="20"/>
        <v>0</v>
      </c>
      <c r="J198" s="8"/>
      <c r="K198" s="7">
        <f t="shared" si="19"/>
        <v>0</v>
      </c>
      <c r="L198" s="8"/>
      <c r="M198" s="9">
        <f t="shared" si="17"/>
        <v>0</v>
      </c>
      <c r="N198" s="10"/>
      <c r="O198" s="9">
        <f t="shared" si="18"/>
        <v>0</v>
      </c>
      <c r="P198" s="10"/>
      <c r="Q198" s="9">
        <f t="shared" si="16"/>
        <v>0</v>
      </c>
      <c r="R198" s="10"/>
      <c r="S198" s="9">
        <f t="shared" si="15"/>
        <v>0</v>
      </c>
      <c r="T198" s="10"/>
      <c r="U198" s="9">
        <f t="shared" si="14"/>
        <v>0</v>
      </c>
    </row>
    <row r="199" spans="1:21" ht="25.5">
      <c r="A199" s="3" t="s">
        <v>150</v>
      </c>
      <c r="B199" s="2" t="s">
        <v>5</v>
      </c>
      <c r="C199" s="2">
        <v>10</v>
      </c>
      <c r="D199" s="2" t="s">
        <v>19</v>
      </c>
      <c r="E199" s="1" t="s">
        <v>181</v>
      </c>
      <c r="F199" s="2">
        <v>300</v>
      </c>
      <c r="G199" s="7">
        <v>897.57507999999996</v>
      </c>
      <c r="H199" s="8"/>
      <c r="I199" s="7">
        <f t="shared" si="20"/>
        <v>897.57507999999996</v>
      </c>
      <c r="J199" s="8"/>
      <c r="K199" s="7">
        <f t="shared" si="19"/>
        <v>897.57507999999996</v>
      </c>
      <c r="L199" s="8"/>
      <c r="M199" s="9">
        <f t="shared" si="17"/>
        <v>897.57507999999996</v>
      </c>
      <c r="N199" s="10"/>
      <c r="O199" s="9">
        <f t="shared" si="18"/>
        <v>897.57507999999996</v>
      </c>
      <c r="P199" s="10">
        <v>291.69689</v>
      </c>
      <c r="Q199" s="9">
        <f t="shared" si="16"/>
        <v>1189.27197</v>
      </c>
      <c r="R199" s="10"/>
      <c r="S199" s="9">
        <f t="shared" si="15"/>
        <v>1189.27197</v>
      </c>
      <c r="T199" s="10">
        <v>25.716809999999999</v>
      </c>
      <c r="U199" s="9">
        <f t="shared" si="14"/>
        <v>1214.9887799999999</v>
      </c>
    </row>
    <row r="200" spans="1:21" ht="38.25">
      <c r="A200" s="3" t="s">
        <v>159</v>
      </c>
      <c r="B200" s="2" t="s">
        <v>5</v>
      </c>
      <c r="C200" s="2">
        <v>10</v>
      </c>
      <c r="D200" s="2" t="s">
        <v>20</v>
      </c>
      <c r="E200" s="1" t="s">
        <v>160</v>
      </c>
      <c r="F200" s="2"/>
      <c r="G200" s="7">
        <v>80.072999999999993</v>
      </c>
      <c r="H200" s="8">
        <f>H201</f>
        <v>0</v>
      </c>
      <c r="I200" s="7">
        <f t="shared" si="20"/>
        <v>80.072999999999993</v>
      </c>
      <c r="J200" s="8">
        <f>J201</f>
        <v>0</v>
      </c>
      <c r="K200" s="7">
        <f t="shared" si="19"/>
        <v>80.072999999999993</v>
      </c>
      <c r="L200" s="8">
        <f>L201</f>
        <v>0</v>
      </c>
      <c r="M200" s="9">
        <f t="shared" si="17"/>
        <v>80.072999999999993</v>
      </c>
      <c r="N200" s="10">
        <f>N201</f>
        <v>0</v>
      </c>
      <c r="O200" s="9">
        <f t="shared" si="18"/>
        <v>80.072999999999993</v>
      </c>
      <c r="P200" s="10">
        <f>P201</f>
        <v>0</v>
      </c>
      <c r="Q200" s="9">
        <f t="shared" si="16"/>
        <v>80.072999999999993</v>
      </c>
      <c r="R200" s="10">
        <f>R201</f>
        <v>0</v>
      </c>
      <c r="S200" s="9">
        <f t="shared" si="15"/>
        <v>80.072999999999993</v>
      </c>
      <c r="T200" s="10">
        <f>T201</f>
        <v>0</v>
      </c>
      <c r="U200" s="9">
        <f t="shared" si="14"/>
        <v>80.072999999999993</v>
      </c>
    </row>
    <row r="201" spans="1:21" ht="38.25">
      <c r="A201" s="3" t="s">
        <v>32</v>
      </c>
      <c r="B201" s="2" t="s">
        <v>5</v>
      </c>
      <c r="C201" s="2">
        <v>10</v>
      </c>
      <c r="D201" s="2" t="s">
        <v>20</v>
      </c>
      <c r="E201" s="1" t="s">
        <v>160</v>
      </c>
      <c r="F201" s="2">
        <v>200</v>
      </c>
      <c r="G201" s="7">
        <v>80.072999999999993</v>
      </c>
      <c r="H201" s="8"/>
      <c r="I201" s="7">
        <f t="shared" si="20"/>
        <v>80.072999999999993</v>
      </c>
      <c r="J201" s="8"/>
      <c r="K201" s="7">
        <f t="shared" si="19"/>
        <v>80.072999999999993</v>
      </c>
      <c r="L201" s="8"/>
      <c r="M201" s="9">
        <f t="shared" si="17"/>
        <v>80.072999999999993</v>
      </c>
      <c r="N201" s="10"/>
      <c r="O201" s="9">
        <f t="shared" si="18"/>
        <v>80.072999999999993</v>
      </c>
      <c r="P201" s="10"/>
      <c r="Q201" s="9">
        <f t="shared" si="16"/>
        <v>80.072999999999993</v>
      </c>
      <c r="R201" s="10"/>
      <c r="S201" s="9">
        <f t="shared" si="15"/>
        <v>80.072999999999993</v>
      </c>
      <c r="T201" s="10"/>
      <c r="U201" s="9">
        <f t="shared" si="14"/>
        <v>80.072999999999993</v>
      </c>
    </row>
    <row r="202" spans="1:21" ht="38.25">
      <c r="A202" s="3" t="s">
        <v>157</v>
      </c>
      <c r="B202" s="2" t="s">
        <v>5</v>
      </c>
      <c r="C202" s="2">
        <v>10</v>
      </c>
      <c r="D202" s="2" t="s">
        <v>20</v>
      </c>
      <c r="E202" s="1" t="s">
        <v>158</v>
      </c>
      <c r="F202" s="2"/>
      <c r="G202" s="7">
        <v>175.774</v>
      </c>
      <c r="H202" s="8">
        <f>H203+H204</f>
        <v>0</v>
      </c>
      <c r="I202" s="7">
        <f t="shared" si="20"/>
        <v>175.774</v>
      </c>
      <c r="J202" s="8">
        <f>J203+J204</f>
        <v>0</v>
      </c>
      <c r="K202" s="7">
        <f t="shared" si="19"/>
        <v>175.774</v>
      </c>
      <c r="L202" s="8">
        <f>L203+L204</f>
        <v>0</v>
      </c>
      <c r="M202" s="9">
        <f t="shared" si="17"/>
        <v>175.774</v>
      </c>
      <c r="N202" s="10">
        <f>N203+N204</f>
        <v>24.7</v>
      </c>
      <c r="O202" s="9">
        <f t="shared" si="18"/>
        <v>200.47399999999999</v>
      </c>
      <c r="P202" s="10">
        <f>P203+P204</f>
        <v>0</v>
      </c>
      <c r="Q202" s="9">
        <f t="shared" si="16"/>
        <v>200.47399999999999</v>
      </c>
      <c r="R202" s="10">
        <f>R203+R204</f>
        <v>0</v>
      </c>
      <c r="S202" s="9">
        <f t="shared" si="15"/>
        <v>200.47399999999999</v>
      </c>
      <c r="T202" s="10">
        <f>T203+T204</f>
        <v>60</v>
      </c>
      <c r="U202" s="9">
        <f t="shared" si="14"/>
        <v>260.47399999999999</v>
      </c>
    </row>
    <row r="203" spans="1:21" ht="38.25">
      <c r="A203" s="3" t="s">
        <v>32</v>
      </c>
      <c r="B203" s="2" t="s">
        <v>5</v>
      </c>
      <c r="C203" s="2">
        <v>10</v>
      </c>
      <c r="D203" s="2" t="s">
        <v>20</v>
      </c>
      <c r="E203" s="1" t="s">
        <v>158</v>
      </c>
      <c r="F203" s="2">
        <v>200</v>
      </c>
      <c r="G203" s="7">
        <v>175.774</v>
      </c>
      <c r="H203" s="8">
        <v>-40.43</v>
      </c>
      <c r="I203" s="7">
        <f t="shared" si="20"/>
        <v>135.34399999999999</v>
      </c>
      <c r="J203" s="8"/>
      <c r="K203" s="7">
        <f t="shared" si="19"/>
        <v>135.34399999999999</v>
      </c>
      <c r="L203" s="8"/>
      <c r="M203" s="9">
        <f t="shared" si="17"/>
        <v>135.34399999999999</v>
      </c>
      <c r="N203" s="10">
        <v>24.7</v>
      </c>
      <c r="O203" s="9">
        <f t="shared" si="18"/>
        <v>160.04399999999998</v>
      </c>
      <c r="P203" s="10">
        <v>-3.778</v>
      </c>
      <c r="Q203" s="9">
        <f t="shared" si="16"/>
        <v>156.26599999999999</v>
      </c>
      <c r="R203" s="10">
        <v>-1.1499999999999999</v>
      </c>
      <c r="S203" s="9">
        <f t="shared" si="15"/>
        <v>155.11599999999999</v>
      </c>
      <c r="T203" s="10">
        <v>60</v>
      </c>
      <c r="U203" s="9">
        <f t="shared" si="14"/>
        <v>215.11599999999999</v>
      </c>
    </row>
    <row r="204" spans="1:21" ht="25.5">
      <c r="A204" s="3" t="s">
        <v>150</v>
      </c>
      <c r="B204" s="2" t="s">
        <v>5</v>
      </c>
      <c r="C204" s="2">
        <v>10</v>
      </c>
      <c r="D204" s="2" t="s">
        <v>20</v>
      </c>
      <c r="E204" s="1" t="s">
        <v>158</v>
      </c>
      <c r="F204" s="2">
        <v>300</v>
      </c>
      <c r="G204" s="7">
        <v>0</v>
      </c>
      <c r="H204" s="8">
        <v>40.43</v>
      </c>
      <c r="I204" s="7">
        <f t="shared" si="20"/>
        <v>40.43</v>
      </c>
      <c r="J204" s="8"/>
      <c r="K204" s="7">
        <f t="shared" si="19"/>
        <v>40.43</v>
      </c>
      <c r="L204" s="8"/>
      <c r="M204" s="9">
        <f t="shared" si="17"/>
        <v>40.43</v>
      </c>
      <c r="N204" s="10"/>
      <c r="O204" s="9">
        <f t="shared" si="18"/>
        <v>40.43</v>
      </c>
      <c r="P204" s="10">
        <v>3.778</v>
      </c>
      <c r="Q204" s="9">
        <f t="shared" si="16"/>
        <v>44.207999999999998</v>
      </c>
      <c r="R204" s="10">
        <v>1.1499999999999999</v>
      </c>
      <c r="S204" s="9">
        <f t="shared" si="15"/>
        <v>45.357999999999997</v>
      </c>
      <c r="T204" s="10"/>
      <c r="U204" s="9">
        <f t="shared" si="14"/>
        <v>45.357999999999997</v>
      </c>
    </row>
    <row r="205" spans="1:21" ht="38.25">
      <c r="A205" s="3" t="s">
        <v>156</v>
      </c>
      <c r="B205" s="2" t="s">
        <v>5</v>
      </c>
      <c r="C205" s="2">
        <v>10</v>
      </c>
      <c r="D205" s="2" t="s">
        <v>20</v>
      </c>
      <c r="E205" s="14" t="s">
        <v>179</v>
      </c>
      <c r="F205" s="2"/>
      <c r="G205" s="7">
        <v>158.58799999999999</v>
      </c>
      <c r="H205" s="8">
        <f>H206</f>
        <v>0</v>
      </c>
      <c r="I205" s="7">
        <f t="shared" si="20"/>
        <v>158.58799999999999</v>
      </c>
      <c r="J205" s="8">
        <f>J206</f>
        <v>0</v>
      </c>
      <c r="K205" s="7">
        <f t="shared" si="19"/>
        <v>158.58799999999999</v>
      </c>
      <c r="L205" s="8">
        <f>L206</f>
        <v>0</v>
      </c>
      <c r="M205" s="9">
        <f t="shared" si="17"/>
        <v>158.58799999999999</v>
      </c>
      <c r="N205" s="10">
        <f>N206</f>
        <v>0</v>
      </c>
      <c r="O205" s="9">
        <f t="shared" si="18"/>
        <v>158.58799999999999</v>
      </c>
      <c r="P205" s="10">
        <f>P206</f>
        <v>0</v>
      </c>
      <c r="Q205" s="9">
        <f t="shared" si="16"/>
        <v>158.58799999999999</v>
      </c>
      <c r="R205" s="10">
        <f>R206</f>
        <v>0</v>
      </c>
      <c r="S205" s="9">
        <f t="shared" si="15"/>
        <v>158.58799999999999</v>
      </c>
      <c r="T205" s="10">
        <f>T206</f>
        <v>0</v>
      </c>
      <c r="U205" s="9">
        <f t="shared" si="14"/>
        <v>158.58799999999999</v>
      </c>
    </row>
    <row r="206" spans="1:21" ht="25.5">
      <c r="A206" s="3" t="s">
        <v>150</v>
      </c>
      <c r="B206" s="2" t="s">
        <v>5</v>
      </c>
      <c r="C206" s="2">
        <v>10</v>
      </c>
      <c r="D206" s="2" t="s">
        <v>20</v>
      </c>
      <c r="E206" s="14" t="s">
        <v>179</v>
      </c>
      <c r="F206" s="2">
        <v>300</v>
      </c>
      <c r="G206" s="7">
        <v>158.58799999999999</v>
      </c>
      <c r="H206" s="8"/>
      <c r="I206" s="7">
        <f t="shared" si="20"/>
        <v>158.58799999999999</v>
      </c>
      <c r="J206" s="8"/>
      <c r="K206" s="7">
        <f t="shared" si="19"/>
        <v>158.58799999999999</v>
      </c>
      <c r="L206" s="8"/>
      <c r="M206" s="9">
        <f t="shared" si="17"/>
        <v>158.58799999999999</v>
      </c>
      <c r="N206" s="10"/>
      <c r="O206" s="9">
        <f t="shared" si="18"/>
        <v>158.58799999999999</v>
      </c>
      <c r="P206" s="10"/>
      <c r="Q206" s="9">
        <f t="shared" si="16"/>
        <v>158.58799999999999</v>
      </c>
      <c r="R206" s="10"/>
      <c r="S206" s="9">
        <f t="shared" si="15"/>
        <v>158.58799999999999</v>
      </c>
      <c r="T206" s="10"/>
      <c r="U206" s="9">
        <f t="shared" si="14"/>
        <v>158.58799999999999</v>
      </c>
    </row>
    <row r="207" spans="1:21" ht="51">
      <c r="A207" s="3" t="s">
        <v>200</v>
      </c>
      <c r="B207" s="2" t="s">
        <v>5</v>
      </c>
      <c r="C207" s="2">
        <v>10</v>
      </c>
      <c r="D207" s="2" t="s">
        <v>20</v>
      </c>
      <c r="E207" s="1" t="s">
        <v>201</v>
      </c>
      <c r="F207" s="2"/>
      <c r="G207" s="7">
        <v>2.4729999999999999</v>
      </c>
      <c r="H207" s="8">
        <f>H208</f>
        <v>0</v>
      </c>
      <c r="I207" s="7">
        <f t="shared" si="20"/>
        <v>2.4729999999999999</v>
      </c>
      <c r="J207" s="8">
        <f>J208</f>
        <v>0</v>
      </c>
      <c r="K207" s="7">
        <f t="shared" si="19"/>
        <v>2.4729999999999999</v>
      </c>
      <c r="L207" s="8">
        <f>L208</f>
        <v>0</v>
      </c>
      <c r="M207" s="9">
        <f t="shared" si="17"/>
        <v>2.4729999999999999</v>
      </c>
      <c r="N207" s="10">
        <f>N208</f>
        <v>0</v>
      </c>
      <c r="O207" s="9">
        <f t="shared" si="18"/>
        <v>2.4729999999999999</v>
      </c>
      <c r="P207" s="10">
        <f>P208</f>
        <v>0</v>
      </c>
      <c r="Q207" s="9">
        <f t="shared" si="16"/>
        <v>2.4729999999999999</v>
      </c>
      <c r="R207" s="10">
        <f>R208</f>
        <v>0</v>
      </c>
      <c r="S207" s="9">
        <f t="shared" si="15"/>
        <v>2.4729999999999999</v>
      </c>
      <c r="T207" s="10">
        <f>T208</f>
        <v>0</v>
      </c>
      <c r="U207" s="9">
        <f t="shared" si="14"/>
        <v>2.4729999999999999</v>
      </c>
    </row>
    <row r="208" spans="1:21" ht="25.5">
      <c r="A208" s="3" t="s">
        <v>150</v>
      </c>
      <c r="B208" s="2" t="s">
        <v>5</v>
      </c>
      <c r="C208" s="2">
        <v>10</v>
      </c>
      <c r="D208" s="2" t="s">
        <v>20</v>
      </c>
      <c r="E208" s="1" t="s">
        <v>201</v>
      </c>
      <c r="F208" s="2">
        <v>300</v>
      </c>
      <c r="G208" s="7">
        <v>2.4729999999999999</v>
      </c>
      <c r="H208" s="8"/>
      <c r="I208" s="7">
        <f t="shared" si="20"/>
        <v>2.4729999999999999</v>
      </c>
      <c r="J208" s="8"/>
      <c r="K208" s="7">
        <f t="shared" si="19"/>
        <v>2.4729999999999999</v>
      </c>
      <c r="L208" s="8"/>
      <c r="M208" s="9">
        <f t="shared" si="17"/>
        <v>2.4729999999999999</v>
      </c>
      <c r="N208" s="10"/>
      <c r="O208" s="9">
        <f t="shared" si="18"/>
        <v>2.4729999999999999</v>
      </c>
      <c r="P208" s="10"/>
      <c r="Q208" s="9">
        <f t="shared" si="16"/>
        <v>2.4729999999999999</v>
      </c>
      <c r="R208" s="10"/>
      <c r="S208" s="9">
        <f t="shared" si="15"/>
        <v>2.4729999999999999</v>
      </c>
      <c r="T208" s="10"/>
      <c r="U208" s="9">
        <f t="shared" si="14"/>
        <v>2.4729999999999999</v>
      </c>
    </row>
    <row r="209" spans="1:21" ht="25.5">
      <c r="A209" s="3" t="s">
        <v>154</v>
      </c>
      <c r="B209" s="2" t="s">
        <v>5</v>
      </c>
      <c r="C209" s="2">
        <v>10</v>
      </c>
      <c r="D209" s="2" t="s">
        <v>20</v>
      </c>
      <c r="E209" s="1" t="s">
        <v>155</v>
      </c>
      <c r="F209" s="2"/>
      <c r="G209" s="7">
        <v>40.692</v>
      </c>
      <c r="H209" s="8">
        <f>H210</f>
        <v>0</v>
      </c>
      <c r="I209" s="7">
        <f t="shared" si="20"/>
        <v>40.692</v>
      </c>
      <c r="J209" s="8">
        <f>J210</f>
        <v>0</v>
      </c>
      <c r="K209" s="7">
        <f t="shared" si="19"/>
        <v>40.692</v>
      </c>
      <c r="L209" s="8">
        <f>L210</f>
        <v>0</v>
      </c>
      <c r="M209" s="9">
        <f t="shared" si="17"/>
        <v>40.692</v>
      </c>
      <c r="N209" s="10">
        <f>N210</f>
        <v>0</v>
      </c>
      <c r="O209" s="9">
        <f t="shared" si="18"/>
        <v>40.692</v>
      </c>
      <c r="P209" s="10">
        <f>P210</f>
        <v>0</v>
      </c>
      <c r="Q209" s="9">
        <f t="shared" si="16"/>
        <v>40.692</v>
      </c>
      <c r="R209" s="10">
        <f>R210</f>
        <v>0</v>
      </c>
      <c r="S209" s="9">
        <f t="shared" si="15"/>
        <v>40.692</v>
      </c>
      <c r="T209" s="10">
        <f>T210</f>
        <v>0</v>
      </c>
      <c r="U209" s="9">
        <f t="shared" si="14"/>
        <v>40.692</v>
      </c>
    </row>
    <row r="210" spans="1:21" ht="38.25">
      <c r="A210" s="3" t="s">
        <v>32</v>
      </c>
      <c r="B210" s="2" t="s">
        <v>5</v>
      </c>
      <c r="C210" s="2">
        <v>10</v>
      </c>
      <c r="D210" s="2" t="s">
        <v>20</v>
      </c>
      <c r="E210" s="1" t="s">
        <v>155</v>
      </c>
      <c r="F210" s="2">
        <v>200</v>
      </c>
      <c r="G210" s="7">
        <v>40.692</v>
      </c>
      <c r="H210" s="8"/>
      <c r="I210" s="7">
        <f t="shared" si="20"/>
        <v>40.692</v>
      </c>
      <c r="J210" s="8"/>
      <c r="K210" s="7">
        <f t="shared" si="19"/>
        <v>40.692</v>
      </c>
      <c r="L210" s="8"/>
      <c r="M210" s="9">
        <f t="shared" si="17"/>
        <v>40.692</v>
      </c>
      <c r="N210" s="10"/>
      <c r="O210" s="9">
        <f t="shared" si="18"/>
        <v>40.692</v>
      </c>
      <c r="P210" s="10"/>
      <c r="Q210" s="9">
        <f t="shared" si="16"/>
        <v>40.692</v>
      </c>
      <c r="R210" s="10"/>
      <c r="S210" s="9">
        <f t="shared" si="15"/>
        <v>40.692</v>
      </c>
      <c r="T210" s="10"/>
      <c r="U210" s="9">
        <f t="shared" si="14"/>
        <v>40.692</v>
      </c>
    </row>
    <row r="211" spans="1:21" ht="38.25">
      <c r="A211" s="3" t="s">
        <v>152</v>
      </c>
      <c r="B211" s="2" t="s">
        <v>5</v>
      </c>
      <c r="C211" s="2">
        <v>10</v>
      </c>
      <c r="D211" s="2" t="s">
        <v>20</v>
      </c>
      <c r="E211" s="1" t="s">
        <v>153</v>
      </c>
      <c r="F211" s="2"/>
      <c r="G211" s="7">
        <v>18</v>
      </c>
      <c r="H211" s="8">
        <f>H212</f>
        <v>0</v>
      </c>
      <c r="I211" s="7">
        <f t="shared" si="20"/>
        <v>18</v>
      </c>
      <c r="J211" s="8">
        <f>J212</f>
        <v>0</v>
      </c>
      <c r="K211" s="7">
        <f t="shared" si="19"/>
        <v>18</v>
      </c>
      <c r="L211" s="8">
        <f>L212</f>
        <v>0</v>
      </c>
      <c r="M211" s="9">
        <f t="shared" si="17"/>
        <v>18</v>
      </c>
      <c r="N211" s="10">
        <f>N212</f>
        <v>0</v>
      </c>
      <c r="O211" s="9">
        <f t="shared" si="18"/>
        <v>18</v>
      </c>
      <c r="P211" s="10">
        <f>P212</f>
        <v>0</v>
      </c>
      <c r="Q211" s="9">
        <f t="shared" si="16"/>
        <v>18</v>
      </c>
      <c r="R211" s="10">
        <f>R212</f>
        <v>0</v>
      </c>
      <c r="S211" s="9">
        <f t="shared" si="15"/>
        <v>18</v>
      </c>
      <c r="T211" s="10">
        <f>T212</f>
        <v>0</v>
      </c>
      <c r="U211" s="9">
        <f t="shared" si="14"/>
        <v>18</v>
      </c>
    </row>
    <row r="212" spans="1:21" ht="38.25">
      <c r="A212" s="3" t="s">
        <v>32</v>
      </c>
      <c r="B212" s="2" t="s">
        <v>5</v>
      </c>
      <c r="C212" s="2">
        <v>10</v>
      </c>
      <c r="D212" s="2" t="s">
        <v>20</v>
      </c>
      <c r="E212" s="1" t="s">
        <v>153</v>
      </c>
      <c r="F212" s="2">
        <v>200</v>
      </c>
      <c r="G212" s="7">
        <v>18</v>
      </c>
      <c r="H212" s="8"/>
      <c r="I212" s="7">
        <f t="shared" si="20"/>
        <v>18</v>
      </c>
      <c r="J212" s="8"/>
      <c r="K212" s="7">
        <f t="shared" si="19"/>
        <v>18</v>
      </c>
      <c r="L212" s="8"/>
      <c r="M212" s="9">
        <f t="shared" si="17"/>
        <v>18</v>
      </c>
      <c r="N212" s="10"/>
      <c r="O212" s="9">
        <f t="shared" si="18"/>
        <v>18</v>
      </c>
      <c r="P212" s="10"/>
      <c r="Q212" s="9">
        <f t="shared" si="16"/>
        <v>18</v>
      </c>
      <c r="R212" s="10"/>
      <c r="S212" s="9">
        <f t="shared" si="15"/>
        <v>18</v>
      </c>
      <c r="T212" s="10"/>
      <c r="U212" s="9">
        <f t="shared" ref="U212:U275" si="21">S212+T212</f>
        <v>18</v>
      </c>
    </row>
    <row r="213" spans="1:21" ht="38.25">
      <c r="A213" s="3" t="s">
        <v>151</v>
      </c>
      <c r="B213" s="2" t="s">
        <v>5</v>
      </c>
      <c r="C213" s="2">
        <v>10</v>
      </c>
      <c r="D213" s="2" t="s">
        <v>20</v>
      </c>
      <c r="E213" s="1" t="s">
        <v>203</v>
      </c>
      <c r="F213" s="2"/>
      <c r="G213" s="7">
        <v>99.9512</v>
      </c>
      <c r="H213" s="8">
        <f>H214</f>
        <v>0</v>
      </c>
      <c r="I213" s="7">
        <f t="shared" si="20"/>
        <v>99.9512</v>
      </c>
      <c r="J213" s="8">
        <f>J214</f>
        <v>86.640720000000002</v>
      </c>
      <c r="K213" s="7">
        <f t="shared" si="19"/>
        <v>186.59192000000002</v>
      </c>
      <c r="L213" s="8">
        <f>L214</f>
        <v>0</v>
      </c>
      <c r="M213" s="9">
        <f t="shared" si="17"/>
        <v>186.59192000000002</v>
      </c>
      <c r="N213" s="10">
        <f>N214</f>
        <v>856.48728000000006</v>
      </c>
      <c r="O213" s="9">
        <f t="shared" si="18"/>
        <v>1043.0792000000001</v>
      </c>
      <c r="P213" s="10">
        <f>P214</f>
        <v>-171.3356</v>
      </c>
      <c r="Q213" s="9">
        <f t="shared" si="16"/>
        <v>871.74360000000013</v>
      </c>
      <c r="R213" s="10">
        <f>R214</f>
        <v>0</v>
      </c>
      <c r="S213" s="9">
        <f t="shared" si="15"/>
        <v>871.74360000000013</v>
      </c>
      <c r="T213" s="10">
        <f>T214</f>
        <v>0</v>
      </c>
      <c r="U213" s="9">
        <f t="shared" si="21"/>
        <v>871.74360000000013</v>
      </c>
    </row>
    <row r="214" spans="1:21" ht="25.5">
      <c r="A214" s="3" t="s">
        <v>150</v>
      </c>
      <c r="B214" s="2" t="s">
        <v>5</v>
      </c>
      <c r="C214" s="2">
        <v>10</v>
      </c>
      <c r="D214" s="2" t="s">
        <v>20</v>
      </c>
      <c r="E214" s="1" t="s">
        <v>203</v>
      </c>
      <c r="F214" s="2">
        <v>300</v>
      </c>
      <c r="G214" s="7">
        <v>99.9512</v>
      </c>
      <c r="H214" s="8"/>
      <c r="I214" s="7">
        <f t="shared" si="20"/>
        <v>99.9512</v>
      </c>
      <c r="J214" s="8">
        <v>86.640720000000002</v>
      </c>
      <c r="K214" s="7">
        <f t="shared" si="19"/>
        <v>186.59192000000002</v>
      </c>
      <c r="L214" s="8"/>
      <c r="M214" s="9">
        <f t="shared" si="17"/>
        <v>186.59192000000002</v>
      </c>
      <c r="N214" s="10">
        <v>856.48728000000006</v>
      </c>
      <c r="O214" s="9">
        <f t="shared" si="18"/>
        <v>1043.0792000000001</v>
      </c>
      <c r="P214" s="10">
        <v>-171.3356</v>
      </c>
      <c r="Q214" s="9">
        <f t="shared" si="16"/>
        <v>871.74360000000013</v>
      </c>
      <c r="R214" s="10"/>
      <c r="S214" s="9">
        <f t="shared" si="15"/>
        <v>871.74360000000013</v>
      </c>
      <c r="T214" s="10"/>
      <c r="U214" s="9">
        <f t="shared" si="21"/>
        <v>871.74360000000013</v>
      </c>
    </row>
    <row r="215" spans="1:21" ht="38.25">
      <c r="A215" s="3" t="s">
        <v>149</v>
      </c>
      <c r="B215" s="2" t="s">
        <v>5</v>
      </c>
      <c r="C215" s="2">
        <v>10</v>
      </c>
      <c r="D215" s="2" t="s">
        <v>20</v>
      </c>
      <c r="E215" s="1" t="s">
        <v>180</v>
      </c>
      <c r="F215" s="2"/>
      <c r="G215" s="7">
        <v>208.45740000000001</v>
      </c>
      <c r="H215" s="8">
        <f>H216</f>
        <v>0</v>
      </c>
      <c r="I215" s="7">
        <f t="shared" si="20"/>
        <v>208.45740000000001</v>
      </c>
      <c r="J215" s="8">
        <f>J216</f>
        <v>0</v>
      </c>
      <c r="K215" s="7">
        <f t="shared" si="19"/>
        <v>208.45740000000001</v>
      </c>
      <c r="L215" s="8">
        <f>L216</f>
        <v>0</v>
      </c>
      <c r="M215" s="9">
        <f t="shared" si="17"/>
        <v>208.45740000000001</v>
      </c>
      <c r="N215" s="10">
        <f>N216</f>
        <v>0</v>
      </c>
      <c r="O215" s="9">
        <f t="shared" si="18"/>
        <v>208.45740000000001</v>
      </c>
      <c r="P215" s="10">
        <f>P216</f>
        <v>0</v>
      </c>
      <c r="Q215" s="9">
        <f t="shared" si="16"/>
        <v>208.45740000000001</v>
      </c>
      <c r="R215" s="10">
        <f>R216</f>
        <v>0</v>
      </c>
      <c r="S215" s="9">
        <f t="shared" si="15"/>
        <v>208.45740000000001</v>
      </c>
      <c r="T215" s="10">
        <f>T216</f>
        <v>0</v>
      </c>
      <c r="U215" s="9">
        <f t="shared" si="21"/>
        <v>208.45740000000001</v>
      </c>
    </row>
    <row r="216" spans="1:21" ht="25.5">
      <c r="A216" s="3" t="s">
        <v>150</v>
      </c>
      <c r="B216" s="2" t="s">
        <v>5</v>
      </c>
      <c r="C216" s="2">
        <v>10</v>
      </c>
      <c r="D216" s="2" t="s">
        <v>20</v>
      </c>
      <c r="E216" s="1" t="s">
        <v>180</v>
      </c>
      <c r="F216" s="2">
        <v>300</v>
      </c>
      <c r="G216" s="7">
        <v>208.45740000000001</v>
      </c>
      <c r="H216" s="8"/>
      <c r="I216" s="7">
        <f t="shared" si="20"/>
        <v>208.45740000000001</v>
      </c>
      <c r="J216" s="8"/>
      <c r="K216" s="7">
        <f t="shared" si="19"/>
        <v>208.45740000000001</v>
      </c>
      <c r="L216" s="8"/>
      <c r="M216" s="9">
        <f t="shared" si="17"/>
        <v>208.45740000000001</v>
      </c>
      <c r="N216" s="10"/>
      <c r="O216" s="9">
        <f t="shared" si="18"/>
        <v>208.45740000000001</v>
      </c>
      <c r="P216" s="10"/>
      <c r="Q216" s="9">
        <f t="shared" si="16"/>
        <v>208.45740000000001</v>
      </c>
      <c r="R216" s="10"/>
      <c r="S216" s="9">
        <f t="shared" si="15"/>
        <v>208.45740000000001</v>
      </c>
      <c r="T216" s="10"/>
      <c r="U216" s="9">
        <f t="shared" si="21"/>
        <v>208.45740000000001</v>
      </c>
    </row>
    <row r="217" spans="1:21" ht="51">
      <c r="A217" s="3" t="s">
        <v>147</v>
      </c>
      <c r="B217" s="2" t="s">
        <v>5</v>
      </c>
      <c r="C217" s="2">
        <v>10</v>
      </c>
      <c r="D217" s="2" t="s">
        <v>21</v>
      </c>
      <c r="E217" s="14" t="s">
        <v>148</v>
      </c>
      <c r="F217" s="2"/>
      <c r="G217" s="7">
        <v>0</v>
      </c>
      <c r="H217" s="8">
        <f>H218</f>
        <v>0</v>
      </c>
      <c r="I217" s="7">
        <f t="shared" si="20"/>
        <v>0</v>
      </c>
      <c r="J217" s="8">
        <f>J218</f>
        <v>0</v>
      </c>
      <c r="K217" s="7">
        <f t="shared" si="19"/>
        <v>0</v>
      </c>
      <c r="L217" s="8">
        <f>L218</f>
        <v>2832.6671999999999</v>
      </c>
      <c r="M217" s="9">
        <f t="shared" si="17"/>
        <v>2832.6671999999999</v>
      </c>
      <c r="N217" s="10">
        <f>N218</f>
        <v>0</v>
      </c>
      <c r="O217" s="9">
        <f t="shared" si="18"/>
        <v>2832.6671999999999</v>
      </c>
      <c r="P217" s="10">
        <f>P218</f>
        <v>0</v>
      </c>
      <c r="Q217" s="9">
        <f t="shared" si="16"/>
        <v>2832.6671999999999</v>
      </c>
      <c r="R217" s="10">
        <f>R218</f>
        <v>0</v>
      </c>
      <c r="S217" s="9">
        <f t="shared" si="15"/>
        <v>2832.6671999999999</v>
      </c>
      <c r="T217" s="10">
        <f>T218</f>
        <v>0</v>
      </c>
      <c r="U217" s="9">
        <f t="shared" si="21"/>
        <v>2832.6671999999999</v>
      </c>
    </row>
    <row r="218" spans="1:21" ht="38.25">
      <c r="A218" s="3" t="s">
        <v>171</v>
      </c>
      <c r="B218" s="2" t="s">
        <v>5</v>
      </c>
      <c r="C218" s="2">
        <v>10</v>
      </c>
      <c r="D218" s="2" t="s">
        <v>21</v>
      </c>
      <c r="E218" s="14" t="s">
        <v>148</v>
      </c>
      <c r="F218" s="2">
        <v>400</v>
      </c>
      <c r="G218" s="7">
        <v>0</v>
      </c>
      <c r="H218" s="8"/>
      <c r="I218" s="7">
        <f t="shared" si="20"/>
        <v>0</v>
      </c>
      <c r="J218" s="8"/>
      <c r="K218" s="7">
        <f t="shared" si="19"/>
        <v>0</v>
      </c>
      <c r="L218" s="8">
        <v>2832.6671999999999</v>
      </c>
      <c r="M218" s="9">
        <f t="shared" si="17"/>
        <v>2832.6671999999999</v>
      </c>
      <c r="N218" s="10"/>
      <c r="O218" s="9">
        <f t="shared" si="18"/>
        <v>2832.6671999999999</v>
      </c>
      <c r="P218" s="10"/>
      <c r="Q218" s="9">
        <f t="shared" si="16"/>
        <v>2832.6671999999999</v>
      </c>
      <c r="R218" s="10"/>
      <c r="S218" s="9">
        <f t="shared" si="15"/>
        <v>2832.6671999999999</v>
      </c>
      <c r="T218" s="10"/>
      <c r="U218" s="9">
        <f t="shared" si="21"/>
        <v>2832.6671999999999</v>
      </c>
    </row>
    <row r="219" spans="1:21" ht="81" customHeight="1">
      <c r="A219" s="3" t="s">
        <v>408</v>
      </c>
      <c r="B219" s="2" t="s">
        <v>5</v>
      </c>
      <c r="C219" s="2">
        <v>10</v>
      </c>
      <c r="D219" s="2" t="s">
        <v>21</v>
      </c>
      <c r="E219" s="14" t="s">
        <v>409</v>
      </c>
      <c r="F219" s="2"/>
      <c r="G219" s="7"/>
      <c r="H219" s="8"/>
      <c r="I219" s="7"/>
      <c r="J219" s="8"/>
      <c r="K219" s="7"/>
      <c r="L219" s="8"/>
      <c r="M219" s="9"/>
      <c r="N219" s="10"/>
      <c r="O219" s="9"/>
      <c r="P219" s="10"/>
      <c r="Q219" s="9">
        <f t="shared" si="16"/>
        <v>0</v>
      </c>
      <c r="R219" s="10">
        <f>R220</f>
        <v>180.10872000000001</v>
      </c>
      <c r="S219" s="9">
        <f t="shared" si="15"/>
        <v>180.10872000000001</v>
      </c>
      <c r="T219" s="10">
        <f>T220</f>
        <v>286.209</v>
      </c>
      <c r="U219" s="9">
        <f t="shared" si="21"/>
        <v>466.31772000000001</v>
      </c>
    </row>
    <row r="220" spans="1:21" ht="38.25">
      <c r="A220" s="3" t="s">
        <v>171</v>
      </c>
      <c r="B220" s="2" t="s">
        <v>5</v>
      </c>
      <c r="C220" s="2">
        <v>10</v>
      </c>
      <c r="D220" s="2" t="s">
        <v>21</v>
      </c>
      <c r="E220" s="14" t="s">
        <v>409</v>
      </c>
      <c r="F220" s="2">
        <v>400</v>
      </c>
      <c r="G220" s="7"/>
      <c r="H220" s="8"/>
      <c r="I220" s="7"/>
      <c r="J220" s="8"/>
      <c r="K220" s="7"/>
      <c r="L220" s="8"/>
      <c r="M220" s="9"/>
      <c r="N220" s="10"/>
      <c r="O220" s="9"/>
      <c r="P220" s="10"/>
      <c r="Q220" s="9">
        <f t="shared" si="16"/>
        <v>0</v>
      </c>
      <c r="R220" s="10">
        <v>180.10872000000001</v>
      </c>
      <c r="S220" s="9">
        <f t="shared" si="15"/>
        <v>180.10872000000001</v>
      </c>
      <c r="T220" s="10">
        <v>286.209</v>
      </c>
      <c r="U220" s="9">
        <f t="shared" si="21"/>
        <v>466.31772000000001</v>
      </c>
    </row>
    <row r="221" spans="1:21" ht="25.5">
      <c r="A221" s="3" t="s">
        <v>145</v>
      </c>
      <c r="B221" s="2" t="s">
        <v>5</v>
      </c>
      <c r="C221" s="2">
        <v>10</v>
      </c>
      <c r="D221" s="2" t="s">
        <v>28</v>
      </c>
      <c r="E221" s="14" t="s">
        <v>146</v>
      </c>
      <c r="F221" s="2"/>
      <c r="G221" s="7">
        <v>1684.1705999999999</v>
      </c>
      <c r="H221" s="8">
        <f>H222</f>
        <v>0</v>
      </c>
      <c r="I221" s="7">
        <f t="shared" si="20"/>
        <v>1684.1705999999999</v>
      </c>
      <c r="J221" s="8">
        <f>J222</f>
        <v>0</v>
      </c>
      <c r="K221" s="7">
        <f t="shared" si="19"/>
        <v>1684.1705999999999</v>
      </c>
      <c r="L221" s="8">
        <f>L222</f>
        <v>0</v>
      </c>
      <c r="M221" s="9">
        <f t="shared" si="17"/>
        <v>1684.1705999999999</v>
      </c>
      <c r="N221" s="10">
        <f>N222</f>
        <v>-24.7</v>
      </c>
      <c r="O221" s="9">
        <f t="shared" si="18"/>
        <v>1659.4705999999999</v>
      </c>
      <c r="P221" s="10">
        <f>P222</f>
        <v>0</v>
      </c>
      <c r="Q221" s="9">
        <f t="shared" si="16"/>
        <v>1659.4705999999999</v>
      </c>
      <c r="R221" s="10">
        <f>R222</f>
        <v>0</v>
      </c>
      <c r="S221" s="9">
        <f t="shared" si="15"/>
        <v>1659.4705999999999</v>
      </c>
      <c r="T221" s="10">
        <f>T222</f>
        <v>0</v>
      </c>
      <c r="U221" s="9">
        <f t="shared" si="21"/>
        <v>1659.4705999999999</v>
      </c>
    </row>
    <row r="222" spans="1:21" ht="38.25">
      <c r="A222" s="3" t="s">
        <v>65</v>
      </c>
      <c r="B222" s="2" t="s">
        <v>5</v>
      </c>
      <c r="C222" s="2">
        <v>10</v>
      </c>
      <c r="D222" s="2" t="s">
        <v>28</v>
      </c>
      <c r="E222" s="14" t="s">
        <v>146</v>
      </c>
      <c r="F222" s="2">
        <v>600</v>
      </c>
      <c r="G222" s="7">
        <v>1684.1705999999999</v>
      </c>
      <c r="H222" s="8"/>
      <c r="I222" s="7">
        <f t="shared" si="20"/>
        <v>1684.1705999999999</v>
      </c>
      <c r="J222" s="8"/>
      <c r="K222" s="7">
        <f t="shared" si="19"/>
        <v>1684.1705999999999</v>
      </c>
      <c r="L222" s="8"/>
      <c r="M222" s="9">
        <f t="shared" si="17"/>
        <v>1684.1705999999999</v>
      </c>
      <c r="N222" s="10">
        <v>-24.7</v>
      </c>
      <c r="O222" s="9">
        <f t="shared" si="18"/>
        <v>1659.4705999999999</v>
      </c>
      <c r="P222" s="10"/>
      <c r="Q222" s="9">
        <f t="shared" si="16"/>
        <v>1659.4705999999999</v>
      </c>
      <c r="R222" s="10"/>
      <c r="S222" s="9">
        <f t="shared" ref="S222:S287" si="22">Q222+R222</f>
        <v>1659.4705999999999</v>
      </c>
      <c r="T222" s="10"/>
      <c r="U222" s="9">
        <f t="shared" si="21"/>
        <v>1659.4705999999999</v>
      </c>
    </row>
    <row r="223" spans="1:21" ht="25.5">
      <c r="A223" s="5" t="s">
        <v>6</v>
      </c>
      <c r="B223" s="6" t="s">
        <v>3</v>
      </c>
      <c r="C223" s="6"/>
      <c r="D223" s="6"/>
      <c r="E223" s="6"/>
      <c r="F223" s="6"/>
      <c r="G223" s="7">
        <v>5392.9666000000007</v>
      </c>
      <c r="H223" s="8">
        <f>H224</f>
        <v>0</v>
      </c>
      <c r="I223" s="7">
        <f t="shared" si="20"/>
        <v>5392.9666000000007</v>
      </c>
      <c r="J223" s="8">
        <f>J224</f>
        <v>0</v>
      </c>
      <c r="K223" s="7">
        <f t="shared" si="19"/>
        <v>5392.9666000000007</v>
      </c>
      <c r="L223" s="8">
        <f>L224</f>
        <v>0</v>
      </c>
      <c r="M223" s="9">
        <f t="shared" si="17"/>
        <v>5392.9666000000007</v>
      </c>
      <c r="N223" s="10">
        <f>N224</f>
        <v>0</v>
      </c>
      <c r="O223" s="9">
        <f t="shared" si="18"/>
        <v>5392.9666000000007</v>
      </c>
      <c r="P223" s="10">
        <f>P224</f>
        <v>542.96690000000001</v>
      </c>
      <c r="Q223" s="9">
        <f t="shared" si="16"/>
        <v>5935.933500000001</v>
      </c>
      <c r="R223" s="10">
        <f>R224</f>
        <v>71.156000000000006</v>
      </c>
      <c r="S223" s="9">
        <f t="shared" si="22"/>
        <v>6007.089500000001</v>
      </c>
      <c r="T223" s="10">
        <f>T224</f>
        <v>0</v>
      </c>
      <c r="U223" s="9">
        <f t="shared" si="21"/>
        <v>6007.089500000001</v>
      </c>
    </row>
    <row r="224" spans="1:21" ht="38.25">
      <c r="A224" s="3" t="s">
        <v>12</v>
      </c>
      <c r="B224" s="2" t="s">
        <v>3</v>
      </c>
      <c r="C224" s="2"/>
      <c r="D224" s="2"/>
      <c r="E224" s="2"/>
      <c r="F224" s="2"/>
      <c r="G224" s="7">
        <v>5392.9666000000007</v>
      </c>
      <c r="H224" s="8">
        <f>H225+H227+H233+H231+H235</f>
        <v>0</v>
      </c>
      <c r="I224" s="7">
        <f t="shared" si="20"/>
        <v>5392.9666000000007</v>
      </c>
      <c r="J224" s="8">
        <f>J225+J227+J233+J231+J235</f>
        <v>0</v>
      </c>
      <c r="K224" s="7">
        <f t="shared" si="19"/>
        <v>5392.9666000000007</v>
      </c>
      <c r="L224" s="8">
        <f>L225+L227+L233+L231+L235</f>
        <v>0</v>
      </c>
      <c r="M224" s="9">
        <f t="shared" si="17"/>
        <v>5392.9666000000007</v>
      </c>
      <c r="N224" s="10">
        <f>N225+N227+N233+N231+N235+N229</f>
        <v>0</v>
      </c>
      <c r="O224" s="9">
        <f t="shared" si="18"/>
        <v>5392.9666000000007</v>
      </c>
      <c r="P224" s="10">
        <f>P225+P227+P233+P231+P235+P229</f>
        <v>542.96690000000001</v>
      </c>
      <c r="Q224" s="9">
        <f t="shared" ref="Q224:Q289" si="23">O224+P224</f>
        <v>5935.933500000001</v>
      </c>
      <c r="R224" s="10">
        <f>R225+R227+R233+R231+R235+R229</f>
        <v>71.156000000000006</v>
      </c>
      <c r="S224" s="9">
        <f t="shared" si="22"/>
        <v>6007.089500000001</v>
      </c>
      <c r="T224" s="10">
        <f>T225+T227+T233+T231+T235+T229</f>
        <v>0</v>
      </c>
      <c r="U224" s="9">
        <f t="shared" si="21"/>
        <v>6007.089500000001</v>
      </c>
    </row>
    <row r="225" spans="1:21" ht="38.25">
      <c r="A225" s="3" t="s">
        <v>31</v>
      </c>
      <c r="B225" s="2" t="s">
        <v>3</v>
      </c>
      <c r="C225" s="2" t="s">
        <v>19</v>
      </c>
      <c r="D225" s="2" t="s">
        <v>28</v>
      </c>
      <c r="E225" s="1" t="s">
        <v>33</v>
      </c>
      <c r="F225" s="2"/>
      <c r="G225" s="7">
        <v>4749.7226000000001</v>
      </c>
      <c r="H225" s="8">
        <f>H226</f>
        <v>0</v>
      </c>
      <c r="I225" s="7">
        <f t="shared" si="20"/>
        <v>4749.7226000000001</v>
      </c>
      <c r="J225" s="8">
        <f>J226</f>
        <v>0</v>
      </c>
      <c r="K225" s="7">
        <f t="shared" si="19"/>
        <v>4749.7226000000001</v>
      </c>
      <c r="L225" s="8">
        <f>L226</f>
        <v>0</v>
      </c>
      <c r="M225" s="9">
        <f t="shared" si="17"/>
        <v>4749.7226000000001</v>
      </c>
      <c r="N225" s="10">
        <f>N226</f>
        <v>0</v>
      </c>
      <c r="O225" s="9">
        <f t="shared" ref="O225:O292" si="24">M225+N225</f>
        <v>4749.7226000000001</v>
      </c>
      <c r="P225" s="10">
        <f>P226</f>
        <v>535.42690000000005</v>
      </c>
      <c r="Q225" s="9">
        <f t="shared" si="23"/>
        <v>5285.1495000000004</v>
      </c>
      <c r="R225" s="10">
        <f>R226</f>
        <v>71.156000000000006</v>
      </c>
      <c r="S225" s="9">
        <f t="shared" si="22"/>
        <v>5356.3055000000004</v>
      </c>
      <c r="T225" s="10">
        <f>T226</f>
        <v>0</v>
      </c>
      <c r="U225" s="9">
        <f t="shared" si="21"/>
        <v>5356.3055000000004</v>
      </c>
    </row>
    <row r="226" spans="1:21" ht="76.5">
      <c r="A226" s="3" t="s">
        <v>94</v>
      </c>
      <c r="B226" s="2" t="s">
        <v>3</v>
      </c>
      <c r="C226" s="2" t="s">
        <v>19</v>
      </c>
      <c r="D226" s="2" t="s">
        <v>28</v>
      </c>
      <c r="E226" s="1" t="s">
        <v>33</v>
      </c>
      <c r="F226" s="2">
        <v>100</v>
      </c>
      <c r="G226" s="7">
        <v>4749.7225999999991</v>
      </c>
      <c r="H226" s="8"/>
      <c r="I226" s="7">
        <f t="shared" si="20"/>
        <v>4749.7225999999991</v>
      </c>
      <c r="J226" s="8"/>
      <c r="K226" s="7">
        <f t="shared" si="19"/>
        <v>4749.7225999999991</v>
      </c>
      <c r="L226" s="8"/>
      <c r="M226" s="9">
        <f t="shared" si="17"/>
        <v>4749.7225999999991</v>
      </c>
      <c r="N226" s="10"/>
      <c r="O226" s="9">
        <f t="shared" si="24"/>
        <v>4749.7225999999991</v>
      </c>
      <c r="P226" s="10">
        <v>535.42690000000005</v>
      </c>
      <c r="Q226" s="9">
        <f t="shared" si="23"/>
        <v>5285.1494999999995</v>
      </c>
      <c r="R226" s="10">
        <v>71.156000000000006</v>
      </c>
      <c r="S226" s="9">
        <f t="shared" si="22"/>
        <v>5356.3054999999995</v>
      </c>
      <c r="T226" s="10"/>
      <c r="U226" s="9">
        <f t="shared" si="21"/>
        <v>5356.3054999999995</v>
      </c>
    </row>
    <row r="227" spans="1:21" ht="25.5">
      <c r="A227" s="3" t="s">
        <v>55</v>
      </c>
      <c r="B227" s="2" t="s">
        <v>3</v>
      </c>
      <c r="C227" s="2" t="s">
        <v>19</v>
      </c>
      <c r="D227" s="2">
        <v>11</v>
      </c>
      <c r="E227" s="1" t="s">
        <v>56</v>
      </c>
      <c r="F227" s="2"/>
      <c r="G227" s="7">
        <v>500</v>
      </c>
      <c r="H227" s="8">
        <f>H228</f>
        <v>0</v>
      </c>
      <c r="I227" s="7">
        <f t="shared" si="20"/>
        <v>500</v>
      </c>
      <c r="J227" s="8">
        <f>J228</f>
        <v>0</v>
      </c>
      <c r="K227" s="7">
        <f t="shared" si="19"/>
        <v>500</v>
      </c>
      <c r="L227" s="8">
        <f>L228</f>
        <v>0</v>
      </c>
      <c r="M227" s="9">
        <f t="shared" ref="M227:M294" si="25">K227+L227</f>
        <v>500</v>
      </c>
      <c r="N227" s="10">
        <f>N228</f>
        <v>0</v>
      </c>
      <c r="O227" s="9">
        <f t="shared" si="24"/>
        <v>500</v>
      </c>
      <c r="P227" s="10">
        <f>P228</f>
        <v>0</v>
      </c>
      <c r="Q227" s="9">
        <f t="shared" si="23"/>
        <v>500</v>
      </c>
      <c r="R227" s="10">
        <f>R228</f>
        <v>0</v>
      </c>
      <c r="S227" s="9">
        <f t="shared" si="22"/>
        <v>500</v>
      </c>
      <c r="T227" s="10">
        <f>T228</f>
        <v>0</v>
      </c>
      <c r="U227" s="9">
        <f t="shared" si="21"/>
        <v>500</v>
      </c>
    </row>
    <row r="228" spans="1:21" ht="15.75">
      <c r="A228" s="3" t="s">
        <v>54</v>
      </c>
      <c r="B228" s="2" t="s">
        <v>3</v>
      </c>
      <c r="C228" s="2" t="s">
        <v>19</v>
      </c>
      <c r="D228" s="2">
        <v>11</v>
      </c>
      <c r="E228" s="1" t="s">
        <v>56</v>
      </c>
      <c r="F228" s="2">
        <v>800</v>
      </c>
      <c r="G228" s="7">
        <v>500</v>
      </c>
      <c r="H228" s="8"/>
      <c r="I228" s="7">
        <f t="shared" si="20"/>
        <v>500</v>
      </c>
      <c r="J228" s="8"/>
      <c r="K228" s="7">
        <f t="shared" si="19"/>
        <v>500</v>
      </c>
      <c r="L228" s="8"/>
      <c r="M228" s="9">
        <f t="shared" si="25"/>
        <v>500</v>
      </c>
      <c r="N228" s="10"/>
      <c r="O228" s="9">
        <f t="shared" si="24"/>
        <v>500</v>
      </c>
      <c r="P228" s="10"/>
      <c r="Q228" s="9">
        <f t="shared" si="23"/>
        <v>500</v>
      </c>
      <c r="R228" s="10"/>
      <c r="S228" s="9">
        <f t="shared" si="22"/>
        <v>500</v>
      </c>
      <c r="T228" s="10"/>
      <c r="U228" s="9">
        <f t="shared" si="21"/>
        <v>500</v>
      </c>
    </row>
    <row r="229" spans="1:21" ht="15.75">
      <c r="A229" s="3" t="s">
        <v>50</v>
      </c>
      <c r="B229" s="2" t="s">
        <v>3</v>
      </c>
      <c r="C229" s="2" t="s">
        <v>19</v>
      </c>
      <c r="D229" s="2">
        <v>13</v>
      </c>
      <c r="E229" s="1" t="s">
        <v>51</v>
      </c>
      <c r="F229" s="2"/>
      <c r="G229" s="7"/>
      <c r="H229" s="8"/>
      <c r="I229" s="7"/>
      <c r="J229" s="8"/>
      <c r="K229" s="7"/>
      <c r="L229" s="8"/>
      <c r="M229" s="9">
        <f t="shared" si="25"/>
        <v>0</v>
      </c>
      <c r="N229" s="10">
        <f>N230</f>
        <v>138.38399999999999</v>
      </c>
      <c r="O229" s="9">
        <f t="shared" si="24"/>
        <v>138.38399999999999</v>
      </c>
      <c r="P229" s="10">
        <f>P230</f>
        <v>0</v>
      </c>
      <c r="Q229" s="9">
        <f t="shared" si="23"/>
        <v>138.38399999999999</v>
      </c>
      <c r="R229" s="10">
        <f>R230</f>
        <v>0</v>
      </c>
      <c r="S229" s="9">
        <f t="shared" si="22"/>
        <v>138.38399999999999</v>
      </c>
      <c r="T229" s="10">
        <f>T230</f>
        <v>0</v>
      </c>
      <c r="U229" s="9">
        <f t="shared" si="21"/>
        <v>138.38399999999999</v>
      </c>
    </row>
    <row r="230" spans="1:21" ht="38.25">
      <c r="A230" s="3" t="s">
        <v>32</v>
      </c>
      <c r="B230" s="2" t="s">
        <v>3</v>
      </c>
      <c r="C230" s="2" t="s">
        <v>19</v>
      </c>
      <c r="D230" s="2">
        <v>13</v>
      </c>
      <c r="E230" s="1" t="s">
        <v>51</v>
      </c>
      <c r="F230" s="2">
        <v>200</v>
      </c>
      <c r="G230" s="7"/>
      <c r="H230" s="8"/>
      <c r="I230" s="7"/>
      <c r="J230" s="8"/>
      <c r="K230" s="7"/>
      <c r="L230" s="8"/>
      <c r="M230" s="9">
        <f t="shared" si="25"/>
        <v>0</v>
      </c>
      <c r="N230" s="10">
        <v>138.38399999999999</v>
      </c>
      <c r="O230" s="9">
        <f t="shared" si="24"/>
        <v>138.38399999999999</v>
      </c>
      <c r="P230" s="10"/>
      <c r="Q230" s="9">
        <f t="shared" si="23"/>
        <v>138.38399999999999</v>
      </c>
      <c r="R230" s="10"/>
      <c r="S230" s="9">
        <f t="shared" si="22"/>
        <v>138.38399999999999</v>
      </c>
      <c r="T230" s="10"/>
      <c r="U230" s="9">
        <f t="shared" si="21"/>
        <v>138.38399999999999</v>
      </c>
    </row>
    <row r="231" spans="1:21" ht="38.25">
      <c r="A231" s="3" t="s">
        <v>267</v>
      </c>
      <c r="B231" s="2" t="s">
        <v>3</v>
      </c>
      <c r="C231" s="2" t="s">
        <v>19</v>
      </c>
      <c r="D231" s="2">
        <v>13</v>
      </c>
      <c r="E231" s="1" t="s">
        <v>268</v>
      </c>
      <c r="F231" s="2"/>
      <c r="G231" s="7">
        <v>0</v>
      </c>
      <c r="H231" s="8">
        <f>H232</f>
        <v>0</v>
      </c>
      <c r="I231" s="7">
        <f t="shared" si="20"/>
        <v>0</v>
      </c>
      <c r="J231" s="8">
        <f>J232</f>
        <v>0</v>
      </c>
      <c r="K231" s="7">
        <f t="shared" si="19"/>
        <v>0</v>
      </c>
      <c r="L231" s="8">
        <f>L232</f>
        <v>0</v>
      </c>
      <c r="M231" s="9">
        <f t="shared" si="25"/>
        <v>0</v>
      </c>
      <c r="N231" s="10">
        <f>N232</f>
        <v>0</v>
      </c>
      <c r="O231" s="9">
        <f t="shared" si="24"/>
        <v>0</v>
      </c>
      <c r="P231" s="10">
        <f>P232</f>
        <v>0</v>
      </c>
      <c r="Q231" s="9">
        <f t="shared" si="23"/>
        <v>0</v>
      </c>
      <c r="R231" s="10">
        <f>R232</f>
        <v>0</v>
      </c>
      <c r="S231" s="9">
        <f t="shared" si="22"/>
        <v>0</v>
      </c>
      <c r="T231" s="10">
        <f>T232</f>
        <v>0</v>
      </c>
      <c r="U231" s="9">
        <f t="shared" si="21"/>
        <v>0</v>
      </c>
    </row>
    <row r="232" spans="1:21" ht="38.25">
      <c r="A232" s="3" t="s">
        <v>32</v>
      </c>
      <c r="B232" s="2" t="s">
        <v>3</v>
      </c>
      <c r="C232" s="2" t="s">
        <v>19</v>
      </c>
      <c r="D232" s="2">
        <v>13</v>
      </c>
      <c r="E232" s="1" t="s">
        <v>268</v>
      </c>
      <c r="F232" s="2">
        <v>200</v>
      </c>
      <c r="G232" s="7">
        <v>0</v>
      </c>
      <c r="H232" s="8"/>
      <c r="I232" s="7">
        <f t="shared" si="20"/>
        <v>0</v>
      </c>
      <c r="J232" s="8"/>
      <c r="K232" s="7">
        <f t="shared" si="19"/>
        <v>0</v>
      </c>
      <c r="L232" s="8"/>
      <c r="M232" s="9">
        <f t="shared" si="25"/>
        <v>0</v>
      </c>
      <c r="N232" s="10"/>
      <c r="O232" s="9">
        <f t="shared" si="24"/>
        <v>0</v>
      </c>
      <c r="P232" s="10"/>
      <c r="Q232" s="9">
        <f t="shared" si="23"/>
        <v>0</v>
      </c>
      <c r="R232" s="10"/>
      <c r="S232" s="9">
        <f t="shared" si="22"/>
        <v>0</v>
      </c>
      <c r="T232" s="10"/>
      <c r="U232" s="9">
        <f t="shared" si="21"/>
        <v>0</v>
      </c>
    </row>
    <row r="233" spans="1:21" ht="15.75">
      <c r="A233" s="3" t="s">
        <v>50</v>
      </c>
      <c r="B233" s="2" t="s">
        <v>3</v>
      </c>
      <c r="C233" s="2" t="s">
        <v>21</v>
      </c>
      <c r="D233" s="2">
        <v>10</v>
      </c>
      <c r="E233" s="1" t="s">
        <v>51</v>
      </c>
      <c r="F233" s="2"/>
      <c r="G233" s="7">
        <v>138.38400000000001</v>
      </c>
      <c r="H233" s="8">
        <f>H234</f>
        <v>0</v>
      </c>
      <c r="I233" s="7">
        <f t="shared" si="20"/>
        <v>138.38400000000001</v>
      </c>
      <c r="J233" s="8">
        <f>J234</f>
        <v>0</v>
      </c>
      <c r="K233" s="7">
        <f t="shared" si="19"/>
        <v>138.38400000000001</v>
      </c>
      <c r="L233" s="8">
        <f>L234</f>
        <v>0</v>
      </c>
      <c r="M233" s="9">
        <f t="shared" si="25"/>
        <v>138.38400000000001</v>
      </c>
      <c r="N233" s="10">
        <f>N234</f>
        <v>-138.38399999999999</v>
      </c>
      <c r="O233" s="9">
        <f t="shared" si="24"/>
        <v>0</v>
      </c>
      <c r="P233" s="10">
        <f>P234</f>
        <v>0</v>
      </c>
      <c r="Q233" s="9">
        <f t="shared" si="23"/>
        <v>0</v>
      </c>
      <c r="R233" s="10">
        <f>R234</f>
        <v>0</v>
      </c>
      <c r="S233" s="9">
        <f t="shared" si="22"/>
        <v>0</v>
      </c>
      <c r="T233" s="10">
        <f>T234</f>
        <v>0</v>
      </c>
      <c r="U233" s="9">
        <f t="shared" si="21"/>
        <v>0</v>
      </c>
    </row>
    <row r="234" spans="1:21" ht="38.25">
      <c r="A234" s="3" t="s">
        <v>32</v>
      </c>
      <c r="B234" s="2" t="s">
        <v>3</v>
      </c>
      <c r="C234" s="2" t="s">
        <v>21</v>
      </c>
      <c r="D234" s="2">
        <v>10</v>
      </c>
      <c r="E234" s="1" t="s">
        <v>51</v>
      </c>
      <c r="F234" s="2">
        <v>200</v>
      </c>
      <c r="G234" s="7">
        <v>138.38400000000001</v>
      </c>
      <c r="H234" s="8"/>
      <c r="I234" s="7">
        <f t="shared" si="20"/>
        <v>138.38400000000001</v>
      </c>
      <c r="J234" s="8"/>
      <c r="K234" s="7">
        <f t="shared" ref="K234:K299" si="26">I234+J234</f>
        <v>138.38400000000001</v>
      </c>
      <c r="L234" s="8"/>
      <c r="M234" s="9">
        <f t="shared" si="25"/>
        <v>138.38400000000001</v>
      </c>
      <c r="N234" s="10">
        <v>-138.38399999999999</v>
      </c>
      <c r="O234" s="9">
        <f t="shared" si="24"/>
        <v>0</v>
      </c>
      <c r="P234" s="10"/>
      <c r="Q234" s="9">
        <f t="shared" si="23"/>
        <v>0</v>
      </c>
      <c r="R234" s="10"/>
      <c r="S234" s="9">
        <f t="shared" si="22"/>
        <v>0</v>
      </c>
      <c r="T234" s="10"/>
      <c r="U234" s="9">
        <f t="shared" si="21"/>
        <v>0</v>
      </c>
    </row>
    <row r="235" spans="1:21" ht="76.5">
      <c r="A235" s="3" t="s">
        <v>162</v>
      </c>
      <c r="B235" s="2" t="s">
        <v>3</v>
      </c>
      <c r="C235" s="2" t="s">
        <v>23</v>
      </c>
      <c r="D235" s="2" t="s">
        <v>22</v>
      </c>
      <c r="E235" s="1" t="s">
        <v>281</v>
      </c>
      <c r="F235" s="2"/>
      <c r="G235" s="7">
        <v>4.8600000000000003</v>
      </c>
      <c r="H235" s="8">
        <f>H236</f>
        <v>0</v>
      </c>
      <c r="I235" s="7">
        <f t="shared" si="20"/>
        <v>4.8600000000000003</v>
      </c>
      <c r="J235" s="8">
        <f>J236</f>
        <v>0</v>
      </c>
      <c r="K235" s="7">
        <f t="shared" si="26"/>
        <v>4.8600000000000003</v>
      </c>
      <c r="L235" s="8">
        <f>L236</f>
        <v>0</v>
      </c>
      <c r="M235" s="9">
        <f t="shared" si="25"/>
        <v>4.8600000000000003</v>
      </c>
      <c r="N235" s="10">
        <f>N236</f>
        <v>0</v>
      </c>
      <c r="O235" s="9">
        <f t="shared" si="24"/>
        <v>4.8600000000000003</v>
      </c>
      <c r="P235" s="10">
        <f>P236</f>
        <v>7.54</v>
      </c>
      <c r="Q235" s="9">
        <f t="shared" si="23"/>
        <v>12.4</v>
      </c>
      <c r="R235" s="10">
        <f>R236</f>
        <v>0</v>
      </c>
      <c r="S235" s="9">
        <f t="shared" si="22"/>
        <v>12.4</v>
      </c>
      <c r="T235" s="10">
        <f>T236</f>
        <v>0</v>
      </c>
      <c r="U235" s="9">
        <f t="shared" si="21"/>
        <v>12.4</v>
      </c>
    </row>
    <row r="236" spans="1:21" ht="38.25">
      <c r="A236" s="3" t="s">
        <v>32</v>
      </c>
      <c r="B236" s="2" t="s">
        <v>3</v>
      </c>
      <c r="C236" s="2" t="s">
        <v>23</v>
      </c>
      <c r="D236" s="2" t="s">
        <v>22</v>
      </c>
      <c r="E236" s="1" t="s">
        <v>281</v>
      </c>
      <c r="F236" s="2">
        <v>200</v>
      </c>
      <c r="G236" s="7">
        <v>4.8600000000000003</v>
      </c>
      <c r="H236" s="8"/>
      <c r="I236" s="7">
        <f t="shared" si="20"/>
        <v>4.8600000000000003</v>
      </c>
      <c r="J236" s="8"/>
      <c r="K236" s="7">
        <f t="shared" si="26"/>
        <v>4.8600000000000003</v>
      </c>
      <c r="L236" s="8"/>
      <c r="M236" s="9">
        <f t="shared" si="25"/>
        <v>4.8600000000000003</v>
      </c>
      <c r="N236" s="10"/>
      <c r="O236" s="9">
        <f t="shared" si="24"/>
        <v>4.8600000000000003</v>
      </c>
      <c r="P236" s="10">
        <v>7.54</v>
      </c>
      <c r="Q236" s="9">
        <f t="shared" si="23"/>
        <v>12.4</v>
      </c>
      <c r="R236" s="10"/>
      <c r="S236" s="9">
        <f t="shared" si="22"/>
        <v>12.4</v>
      </c>
      <c r="T236" s="10"/>
      <c r="U236" s="9">
        <f t="shared" si="21"/>
        <v>12.4</v>
      </c>
    </row>
    <row r="237" spans="1:21" ht="63.75">
      <c r="A237" s="5" t="s">
        <v>16</v>
      </c>
      <c r="B237" s="6" t="s">
        <v>11</v>
      </c>
      <c r="C237" s="2"/>
      <c r="D237" s="2"/>
      <c r="E237" s="2"/>
      <c r="F237" s="2"/>
      <c r="G237" s="7">
        <v>8147.833349999999</v>
      </c>
      <c r="H237" s="8">
        <f>H238</f>
        <v>50</v>
      </c>
      <c r="I237" s="7">
        <f t="shared" si="20"/>
        <v>8197.833349999999</v>
      </c>
      <c r="J237" s="8">
        <f>J238</f>
        <v>50</v>
      </c>
      <c r="K237" s="7">
        <f t="shared" si="26"/>
        <v>8247.833349999999</v>
      </c>
      <c r="L237" s="8">
        <f>L238</f>
        <v>0</v>
      </c>
      <c r="M237" s="9">
        <f t="shared" si="25"/>
        <v>8247.833349999999</v>
      </c>
      <c r="N237" s="10">
        <f>N238</f>
        <v>0</v>
      </c>
      <c r="O237" s="9">
        <f t="shared" si="24"/>
        <v>8247.833349999999</v>
      </c>
      <c r="P237" s="10">
        <f>P238</f>
        <v>432.79196000000002</v>
      </c>
      <c r="Q237" s="9">
        <f t="shared" si="23"/>
        <v>8680.6253099999994</v>
      </c>
      <c r="R237" s="10">
        <f>R238</f>
        <v>29.279279999999996</v>
      </c>
      <c r="S237" s="9">
        <f t="shared" si="22"/>
        <v>8709.9045900000001</v>
      </c>
      <c r="T237" s="10">
        <f>T238</f>
        <v>0</v>
      </c>
      <c r="U237" s="9">
        <f t="shared" si="21"/>
        <v>8709.9045900000001</v>
      </c>
    </row>
    <row r="238" spans="1:21" ht="38.25">
      <c r="A238" s="3" t="s">
        <v>12</v>
      </c>
      <c r="B238" s="2" t="s">
        <v>11</v>
      </c>
      <c r="C238" s="2"/>
      <c r="D238" s="2"/>
      <c r="E238" s="2"/>
      <c r="F238" s="2"/>
      <c r="G238" s="7">
        <v>8147.833349999999</v>
      </c>
      <c r="H238" s="8">
        <f>H239+H245+H249+H251+H253+H247+H243+H255</f>
        <v>50</v>
      </c>
      <c r="I238" s="7">
        <f t="shared" si="20"/>
        <v>8197.833349999999</v>
      </c>
      <c r="J238" s="8">
        <f>J239+J245+J249+J251+J253+J247+J243+J255</f>
        <v>50</v>
      </c>
      <c r="K238" s="7">
        <f t="shared" si="26"/>
        <v>8247.833349999999</v>
      </c>
      <c r="L238" s="8">
        <f>L239+L245+L249+L251+L253+L247+L243+L255</f>
        <v>0</v>
      </c>
      <c r="M238" s="9">
        <f t="shared" si="25"/>
        <v>8247.833349999999</v>
      </c>
      <c r="N238" s="10">
        <f>N239+N245+N249+N251+N253+N247+N243+N255+N241</f>
        <v>0</v>
      </c>
      <c r="O238" s="9">
        <f t="shared" si="24"/>
        <v>8247.833349999999</v>
      </c>
      <c r="P238" s="10">
        <f>P239+P245+P249+P251+P253+P247+P243+P255+P241</f>
        <v>432.79196000000002</v>
      </c>
      <c r="Q238" s="9">
        <f t="shared" si="23"/>
        <v>8680.6253099999994</v>
      </c>
      <c r="R238" s="10">
        <f>R239+R245+R249+R251+R253+R247+R243+R255+R241</f>
        <v>29.279279999999996</v>
      </c>
      <c r="S238" s="9">
        <f t="shared" si="22"/>
        <v>8709.9045900000001</v>
      </c>
      <c r="T238" s="10">
        <f>T239+T245+T249+T251+T253+T247+T243+T255+T241</f>
        <v>0</v>
      </c>
      <c r="U238" s="9">
        <f t="shared" si="21"/>
        <v>8709.9045900000001</v>
      </c>
    </row>
    <row r="239" spans="1:21" ht="38.25">
      <c r="A239" s="3" t="s">
        <v>31</v>
      </c>
      <c r="B239" s="2" t="s">
        <v>11</v>
      </c>
      <c r="C239" s="2" t="s">
        <v>19</v>
      </c>
      <c r="D239" s="2">
        <v>13</v>
      </c>
      <c r="E239" s="1" t="s">
        <v>33</v>
      </c>
      <c r="F239" s="2"/>
      <c r="G239" s="7">
        <v>3811.03</v>
      </c>
      <c r="H239" s="8">
        <f>H240</f>
        <v>0</v>
      </c>
      <c r="I239" s="7">
        <f t="shared" si="20"/>
        <v>3811.03</v>
      </c>
      <c r="J239" s="8">
        <f>J240</f>
        <v>0</v>
      </c>
      <c r="K239" s="7">
        <f t="shared" si="26"/>
        <v>3811.03</v>
      </c>
      <c r="L239" s="8">
        <f>L240</f>
        <v>0</v>
      </c>
      <c r="M239" s="9">
        <f t="shared" si="25"/>
        <v>3811.03</v>
      </c>
      <c r="N239" s="10">
        <f>N240</f>
        <v>0</v>
      </c>
      <c r="O239" s="9">
        <f t="shared" si="24"/>
        <v>3811.03</v>
      </c>
      <c r="P239" s="10">
        <f>P240</f>
        <v>352.851</v>
      </c>
      <c r="Q239" s="9">
        <f t="shared" si="23"/>
        <v>4163.8810000000003</v>
      </c>
      <c r="R239" s="10">
        <f>R240</f>
        <v>55.754999999999995</v>
      </c>
      <c r="S239" s="9">
        <f t="shared" si="22"/>
        <v>4219.6360000000004</v>
      </c>
      <c r="T239" s="10">
        <f>T240</f>
        <v>0</v>
      </c>
      <c r="U239" s="9">
        <f t="shared" si="21"/>
        <v>4219.6360000000004</v>
      </c>
    </row>
    <row r="240" spans="1:21" ht="76.5">
      <c r="A240" s="3" t="s">
        <v>94</v>
      </c>
      <c r="B240" s="2" t="s">
        <v>11</v>
      </c>
      <c r="C240" s="2" t="s">
        <v>19</v>
      </c>
      <c r="D240" s="2">
        <v>13</v>
      </c>
      <c r="E240" s="1" t="s">
        <v>33</v>
      </c>
      <c r="F240" s="2">
        <v>100</v>
      </c>
      <c r="G240" s="7">
        <v>3811.03</v>
      </c>
      <c r="H240" s="8"/>
      <c r="I240" s="7">
        <f t="shared" si="20"/>
        <v>3811.03</v>
      </c>
      <c r="J240" s="8"/>
      <c r="K240" s="7">
        <f t="shared" si="26"/>
        <v>3811.03</v>
      </c>
      <c r="L240" s="8"/>
      <c r="M240" s="9">
        <f t="shared" si="25"/>
        <v>3811.03</v>
      </c>
      <c r="N240" s="10"/>
      <c r="O240" s="9">
        <f t="shared" si="24"/>
        <v>3811.03</v>
      </c>
      <c r="P240" s="10">
        <v>352.851</v>
      </c>
      <c r="Q240" s="9">
        <f t="shared" si="23"/>
        <v>4163.8810000000003</v>
      </c>
      <c r="R240" s="10">
        <f>46.891+8.864</f>
        <v>55.754999999999995</v>
      </c>
      <c r="S240" s="9">
        <f t="shared" si="22"/>
        <v>4219.6360000000004</v>
      </c>
      <c r="T240" s="10"/>
      <c r="U240" s="9">
        <f t="shared" si="21"/>
        <v>4219.6360000000004</v>
      </c>
    </row>
    <row r="241" spans="1:21" ht="15.75">
      <c r="A241" s="3" t="s">
        <v>50</v>
      </c>
      <c r="B241" s="2" t="s">
        <v>11</v>
      </c>
      <c r="C241" s="2" t="s">
        <v>19</v>
      </c>
      <c r="D241" s="2">
        <v>13</v>
      </c>
      <c r="E241" s="1" t="s">
        <v>51</v>
      </c>
      <c r="F241" s="2"/>
      <c r="G241" s="7"/>
      <c r="H241" s="8"/>
      <c r="I241" s="7"/>
      <c r="J241" s="8"/>
      <c r="K241" s="7"/>
      <c r="L241" s="8"/>
      <c r="M241" s="9">
        <f t="shared" si="25"/>
        <v>0</v>
      </c>
      <c r="N241" s="10">
        <f>N242</f>
        <v>254.70599999999999</v>
      </c>
      <c r="O241" s="9">
        <f t="shared" si="24"/>
        <v>254.70599999999999</v>
      </c>
      <c r="P241" s="10">
        <f>P242</f>
        <v>0</v>
      </c>
      <c r="Q241" s="9">
        <f t="shared" si="23"/>
        <v>254.70599999999999</v>
      </c>
      <c r="R241" s="10">
        <f>R242</f>
        <v>0</v>
      </c>
      <c r="S241" s="9">
        <f t="shared" si="22"/>
        <v>254.70599999999999</v>
      </c>
      <c r="T241" s="10">
        <f>T242</f>
        <v>0</v>
      </c>
      <c r="U241" s="9">
        <f t="shared" si="21"/>
        <v>254.70599999999999</v>
      </c>
    </row>
    <row r="242" spans="1:21" ht="38.25">
      <c r="A242" s="3" t="s">
        <v>32</v>
      </c>
      <c r="B242" s="2" t="s">
        <v>11</v>
      </c>
      <c r="C242" s="2" t="s">
        <v>19</v>
      </c>
      <c r="D242" s="2">
        <v>13</v>
      </c>
      <c r="E242" s="1" t="s">
        <v>51</v>
      </c>
      <c r="F242" s="2">
        <v>200</v>
      </c>
      <c r="G242" s="7"/>
      <c r="H242" s="8"/>
      <c r="I242" s="7"/>
      <c r="J242" s="8"/>
      <c r="K242" s="7"/>
      <c r="L242" s="8"/>
      <c r="M242" s="9">
        <f t="shared" si="25"/>
        <v>0</v>
      </c>
      <c r="N242" s="10">
        <f>231.844+22.862</f>
        <v>254.70599999999999</v>
      </c>
      <c r="O242" s="9">
        <f t="shared" si="24"/>
        <v>254.70599999999999</v>
      </c>
      <c r="P242" s="10"/>
      <c r="Q242" s="9">
        <f t="shared" si="23"/>
        <v>254.70599999999999</v>
      </c>
      <c r="R242" s="10"/>
      <c r="S242" s="9">
        <f t="shared" si="22"/>
        <v>254.70599999999999</v>
      </c>
      <c r="T242" s="10"/>
      <c r="U242" s="9">
        <f t="shared" si="21"/>
        <v>254.70599999999999</v>
      </c>
    </row>
    <row r="243" spans="1:21" ht="38.25">
      <c r="A243" s="3" t="s">
        <v>267</v>
      </c>
      <c r="B243" s="2" t="s">
        <v>11</v>
      </c>
      <c r="C243" s="2" t="s">
        <v>19</v>
      </c>
      <c r="D243" s="2">
        <v>13</v>
      </c>
      <c r="E243" s="1" t="s">
        <v>268</v>
      </c>
      <c r="F243" s="2"/>
      <c r="G243" s="7">
        <v>0</v>
      </c>
      <c r="H243" s="8">
        <f>H244</f>
        <v>0</v>
      </c>
      <c r="I243" s="7">
        <f t="shared" si="20"/>
        <v>0</v>
      </c>
      <c r="J243" s="8">
        <f>J244</f>
        <v>0</v>
      </c>
      <c r="K243" s="7">
        <f t="shared" si="26"/>
        <v>0</v>
      </c>
      <c r="L243" s="8">
        <f>L244</f>
        <v>0</v>
      </c>
      <c r="M243" s="9">
        <f t="shared" si="25"/>
        <v>0</v>
      </c>
      <c r="N243" s="10">
        <f>N244</f>
        <v>0</v>
      </c>
      <c r="O243" s="9">
        <f t="shared" si="24"/>
        <v>0</v>
      </c>
      <c r="P243" s="10">
        <f>P244</f>
        <v>2</v>
      </c>
      <c r="Q243" s="9">
        <f t="shared" si="23"/>
        <v>2</v>
      </c>
      <c r="R243" s="10">
        <f>R244</f>
        <v>0</v>
      </c>
      <c r="S243" s="9">
        <f t="shared" si="22"/>
        <v>2</v>
      </c>
      <c r="T243" s="10">
        <f>T244</f>
        <v>0</v>
      </c>
      <c r="U243" s="9">
        <f t="shared" si="21"/>
        <v>2</v>
      </c>
    </row>
    <row r="244" spans="1:21" ht="38.25">
      <c r="A244" s="3" t="s">
        <v>32</v>
      </c>
      <c r="B244" s="2" t="s">
        <v>11</v>
      </c>
      <c r="C244" s="2" t="s">
        <v>19</v>
      </c>
      <c r="D244" s="2">
        <v>13</v>
      </c>
      <c r="E244" s="1" t="s">
        <v>268</v>
      </c>
      <c r="F244" s="2">
        <v>200</v>
      </c>
      <c r="G244" s="7">
        <v>0</v>
      </c>
      <c r="H244" s="8"/>
      <c r="I244" s="7">
        <f t="shared" si="20"/>
        <v>0</v>
      </c>
      <c r="J244" s="8"/>
      <c r="K244" s="7">
        <f t="shared" si="26"/>
        <v>0</v>
      </c>
      <c r="L244" s="8"/>
      <c r="M244" s="9">
        <f t="shared" si="25"/>
        <v>0</v>
      </c>
      <c r="N244" s="10"/>
      <c r="O244" s="9">
        <f t="shared" si="24"/>
        <v>0</v>
      </c>
      <c r="P244" s="10">
        <v>2</v>
      </c>
      <c r="Q244" s="9">
        <f t="shared" si="23"/>
        <v>2</v>
      </c>
      <c r="R244" s="10"/>
      <c r="S244" s="9">
        <f t="shared" si="22"/>
        <v>2</v>
      </c>
      <c r="T244" s="10"/>
      <c r="U244" s="9">
        <f t="shared" si="21"/>
        <v>2</v>
      </c>
    </row>
    <row r="245" spans="1:21" ht="38.25">
      <c r="A245" s="3" t="s">
        <v>43</v>
      </c>
      <c r="B245" s="2" t="s">
        <v>11</v>
      </c>
      <c r="C245" s="2" t="s">
        <v>19</v>
      </c>
      <c r="D245" s="2">
        <v>13</v>
      </c>
      <c r="E245" s="14" t="s">
        <v>44</v>
      </c>
      <c r="F245" s="2"/>
      <c r="G245" s="7">
        <v>958.57005000000004</v>
      </c>
      <c r="H245" s="8">
        <f>H246</f>
        <v>0</v>
      </c>
      <c r="I245" s="7">
        <f t="shared" si="20"/>
        <v>958.57005000000004</v>
      </c>
      <c r="J245" s="8">
        <f>J246</f>
        <v>-100</v>
      </c>
      <c r="K245" s="7">
        <f t="shared" si="26"/>
        <v>858.57005000000004</v>
      </c>
      <c r="L245" s="8">
        <f>L246</f>
        <v>0</v>
      </c>
      <c r="M245" s="9">
        <f t="shared" si="25"/>
        <v>858.57005000000004</v>
      </c>
      <c r="N245" s="10">
        <f>N246</f>
        <v>-22.861999999999998</v>
      </c>
      <c r="O245" s="9">
        <f t="shared" si="24"/>
        <v>835.70805000000007</v>
      </c>
      <c r="P245" s="10">
        <f>P246</f>
        <v>56.950960000000002</v>
      </c>
      <c r="Q245" s="9">
        <f t="shared" si="23"/>
        <v>892.65901000000008</v>
      </c>
      <c r="R245" s="10">
        <f>R246</f>
        <v>0</v>
      </c>
      <c r="S245" s="9">
        <f t="shared" si="22"/>
        <v>892.65901000000008</v>
      </c>
      <c r="T245" s="10">
        <f>T246</f>
        <v>0</v>
      </c>
      <c r="U245" s="9">
        <f t="shared" si="21"/>
        <v>892.65901000000008</v>
      </c>
    </row>
    <row r="246" spans="1:21" ht="38.25">
      <c r="A246" s="3" t="s">
        <v>32</v>
      </c>
      <c r="B246" s="2" t="s">
        <v>11</v>
      </c>
      <c r="C246" s="2" t="s">
        <v>19</v>
      </c>
      <c r="D246" s="2">
        <v>13</v>
      </c>
      <c r="E246" s="14" t="s">
        <v>44</v>
      </c>
      <c r="F246" s="2">
        <v>200</v>
      </c>
      <c r="G246" s="7">
        <v>958.57005000000004</v>
      </c>
      <c r="H246" s="8"/>
      <c r="I246" s="7">
        <f t="shared" si="20"/>
        <v>958.57005000000004</v>
      </c>
      <c r="J246" s="8">
        <v>-100</v>
      </c>
      <c r="K246" s="7">
        <f t="shared" si="26"/>
        <v>858.57005000000004</v>
      </c>
      <c r="L246" s="8"/>
      <c r="M246" s="9">
        <f t="shared" si="25"/>
        <v>858.57005000000004</v>
      </c>
      <c r="N246" s="10">
        <v>-22.861999999999998</v>
      </c>
      <c r="O246" s="9">
        <f t="shared" si="24"/>
        <v>835.70805000000007</v>
      </c>
      <c r="P246" s="10">
        <v>56.950960000000002</v>
      </c>
      <c r="Q246" s="9">
        <f t="shared" si="23"/>
        <v>892.65901000000008</v>
      </c>
      <c r="R246" s="10"/>
      <c r="S246" s="9">
        <f t="shared" si="22"/>
        <v>892.65901000000008</v>
      </c>
      <c r="T246" s="10"/>
      <c r="U246" s="9">
        <f t="shared" si="21"/>
        <v>892.65901000000008</v>
      </c>
    </row>
    <row r="247" spans="1:21" ht="63.75">
      <c r="A247" s="3" t="s">
        <v>222</v>
      </c>
      <c r="B247" s="2" t="s">
        <v>11</v>
      </c>
      <c r="C247" s="2" t="s">
        <v>19</v>
      </c>
      <c r="D247" s="2">
        <v>13</v>
      </c>
      <c r="E247" s="14" t="s">
        <v>223</v>
      </c>
      <c r="F247" s="2"/>
      <c r="G247" s="7">
        <v>0</v>
      </c>
      <c r="H247" s="8">
        <f>H248</f>
        <v>50</v>
      </c>
      <c r="I247" s="7">
        <f t="shared" si="20"/>
        <v>50</v>
      </c>
      <c r="J247" s="8">
        <f>J248</f>
        <v>50</v>
      </c>
      <c r="K247" s="7">
        <f t="shared" si="26"/>
        <v>100</v>
      </c>
      <c r="L247" s="8">
        <f>L248</f>
        <v>0</v>
      </c>
      <c r="M247" s="9">
        <f t="shared" si="25"/>
        <v>100</v>
      </c>
      <c r="N247" s="10">
        <f>N248</f>
        <v>0</v>
      </c>
      <c r="O247" s="9">
        <f t="shared" si="24"/>
        <v>100</v>
      </c>
      <c r="P247" s="10">
        <f>P248</f>
        <v>10</v>
      </c>
      <c r="Q247" s="9">
        <f t="shared" si="23"/>
        <v>110</v>
      </c>
      <c r="R247" s="10">
        <f>R248</f>
        <v>0</v>
      </c>
      <c r="S247" s="9">
        <f t="shared" si="22"/>
        <v>110</v>
      </c>
      <c r="T247" s="10">
        <f>T248</f>
        <v>0</v>
      </c>
      <c r="U247" s="9">
        <f t="shared" si="21"/>
        <v>110</v>
      </c>
    </row>
    <row r="248" spans="1:21" ht="15.75">
      <c r="A248" s="3" t="s">
        <v>54</v>
      </c>
      <c r="B248" s="2" t="s">
        <v>11</v>
      </c>
      <c r="C248" s="2" t="s">
        <v>19</v>
      </c>
      <c r="D248" s="2">
        <v>13</v>
      </c>
      <c r="E248" s="14" t="s">
        <v>223</v>
      </c>
      <c r="F248" s="2">
        <v>800</v>
      </c>
      <c r="G248" s="7">
        <v>0</v>
      </c>
      <c r="H248" s="8">
        <v>50</v>
      </c>
      <c r="I248" s="7">
        <f t="shared" si="20"/>
        <v>50</v>
      </c>
      <c r="J248" s="8">
        <v>50</v>
      </c>
      <c r="K248" s="7">
        <f t="shared" si="26"/>
        <v>100</v>
      </c>
      <c r="L248" s="8"/>
      <c r="M248" s="9">
        <f t="shared" si="25"/>
        <v>100</v>
      </c>
      <c r="N248" s="10"/>
      <c r="O248" s="9">
        <f t="shared" si="24"/>
        <v>100</v>
      </c>
      <c r="P248" s="10">
        <v>10</v>
      </c>
      <c r="Q248" s="9">
        <f t="shared" si="23"/>
        <v>110</v>
      </c>
      <c r="R248" s="10"/>
      <c r="S248" s="9">
        <f t="shared" si="22"/>
        <v>110</v>
      </c>
      <c r="T248" s="10"/>
      <c r="U248" s="9">
        <f t="shared" si="21"/>
        <v>110</v>
      </c>
    </row>
    <row r="249" spans="1:21" ht="15.75">
      <c r="A249" s="3" t="s">
        <v>50</v>
      </c>
      <c r="B249" s="2" t="s">
        <v>11</v>
      </c>
      <c r="C249" s="2" t="s">
        <v>21</v>
      </c>
      <c r="D249" s="2">
        <v>10</v>
      </c>
      <c r="E249" s="1" t="s">
        <v>51</v>
      </c>
      <c r="F249" s="2"/>
      <c r="G249" s="7">
        <v>131.84399999999999</v>
      </c>
      <c r="H249" s="8">
        <f>H250</f>
        <v>0</v>
      </c>
      <c r="I249" s="7">
        <f t="shared" si="20"/>
        <v>131.84399999999999</v>
      </c>
      <c r="J249" s="8">
        <f>J250</f>
        <v>100</v>
      </c>
      <c r="K249" s="7">
        <f t="shared" si="26"/>
        <v>231.84399999999999</v>
      </c>
      <c r="L249" s="8">
        <f>L250</f>
        <v>0</v>
      </c>
      <c r="M249" s="9">
        <f t="shared" si="25"/>
        <v>231.84399999999999</v>
      </c>
      <c r="N249" s="10">
        <f>N250</f>
        <v>-231.84399999999999</v>
      </c>
      <c r="O249" s="9">
        <f t="shared" si="24"/>
        <v>0</v>
      </c>
      <c r="P249" s="10">
        <f>P250</f>
        <v>0</v>
      </c>
      <c r="Q249" s="9">
        <f t="shared" si="23"/>
        <v>0</v>
      </c>
      <c r="R249" s="10">
        <f>R250</f>
        <v>0</v>
      </c>
      <c r="S249" s="9">
        <f t="shared" si="22"/>
        <v>0</v>
      </c>
      <c r="T249" s="10">
        <f>T250</f>
        <v>0</v>
      </c>
      <c r="U249" s="9">
        <f t="shared" si="21"/>
        <v>0</v>
      </c>
    </row>
    <row r="250" spans="1:21" ht="38.25">
      <c r="A250" s="3" t="s">
        <v>32</v>
      </c>
      <c r="B250" s="2" t="s">
        <v>11</v>
      </c>
      <c r="C250" s="2" t="s">
        <v>21</v>
      </c>
      <c r="D250" s="2">
        <v>10</v>
      </c>
      <c r="E250" s="1" t="s">
        <v>51</v>
      </c>
      <c r="F250" s="2">
        <v>200</v>
      </c>
      <c r="G250" s="7">
        <v>131.84399999999999</v>
      </c>
      <c r="H250" s="8"/>
      <c r="I250" s="7">
        <f t="shared" si="20"/>
        <v>131.84399999999999</v>
      </c>
      <c r="J250" s="8">
        <v>100</v>
      </c>
      <c r="K250" s="7">
        <f t="shared" si="26"/>
        <v>231.84399999999999</v>
      </c>
      <c r="L250" s="8"/>
      <c r="M250" s="9">
        <f t="shared" si="25"/>
        <v>231.84399999999999</v>
      </c>
      <c r="N250" s="10">
        <v>-231.84399999999999</v>
      </c>
      <c r="O250" s="9">
        <f t="shared" si="24"/>
        <v>0</v>
      </c>
      <c r="P250" s="10"/>
      <c r="Q250" s="9">
        <f t="shared" si="23"/>
        <v>0</v>
      </c>
      <c r="R250" s="10"/>
      <c r="S250" s="9">
        <f t="shared" si="22"/>
        <v>0</v>
      </c>
      <c r="T250" s="10"/>
      <c r="U250" s="9">
        <f t="shared" si="21"/>
        <v>0</v>
      </c>
    </row>
    <row r="251" spans="1:21" ht="63.75">
      <c r="A251" s="3" t="s">
        <v>57</v>
      </c>
      <c r="B251" s="2" t="s">
        <v>11</v>
      </c>
      <c r="C251" s="2" t="s">
        <v>21</v>
      </c>
      <c r="D251" s="2">
        <v>12</v>
      </c>
      <c r="E251" s="14" t="s">
        <v>58</v>
      </c>
      <c r="F251" s="2"/>
      <c r="G251" s="7">
        <v>580</v>
      </c>
      <c r="H251" s="8">
        <f>H252</f>
        <v>0</v>
      </c>
      <c r="I251" s="7">
        <f t="shared" si="20"/>
        <v>580</v>
      </c>
      <c r="J251" s="8">
        <f>J252</f>
        <v>0</v>
      </c>
      <c r="K251" s="7">
        <f t="shared" si="26"/>
        <v>580</v>
      </c>
      <c r="L251" s="8">
        <f>L252</f>
        <v>0</v>
      </c>
      <c r="M251" s="9">
        <f t="shared" si="25"/>
        <v>580</v>
      </c>
      <c r="N251" s="10">
        <f>N252</f>
        <v>0</v>
      </c>
      <c r="O251" s="9">
        <f t="shared" si="24"/>
        <v>580</v>
      </c>
      <c r="P251" s="10">
        <f>P252</f>
        <v>0</v>
      </c>
      <c r="Q251" s="9">
        <f t="shared" si="23"/>
        <v>580</v>
      </c>
      <c r="R251" s="10">
        <f>R252</f>
        <v>0</v>
      </c>
      <c r="S251" s="9">
        <f t="shared" si="22"/>
        <v>580</v>
      </c>
      <c r="T251" s="10">
        <f>T252</f>
        <v>0</v>
      </c>
      <c r="U251" s="9">
        <f t="shared" si="21"/>
        <v>580</v>
      </c>
    </row>
    <row r="252" spans="1:21" ht="38.25">
      <c r="A252" s="3" t="s">
        <v>32</v>
      </c>
      <c r="B252" s="2" t="s">
        <v>11</v>
      </c>
      <c r="C252" s="2" t="s">
        <v>21</v>
      </c>
      <c r="D252" s="2">
        <v>12</v>
      </c>
      <c r="E252" s="14" t="s">
        <v>58</v>
      </c>
      <c r="F252" s="2">
        <v>200</v>
      </c>
      <c r="G252" s="7">
        <v>580</v>
      </c>
      <c r="H252" s="8"/>
      <c r="I252" s="7">
        <f t="shared" si="20"/>
        <v>580</v>
      </c>
      <c r="J252" s="8"/>
      <c r="K252" s="7">
        <f t="shared" si="26"/>
        <v>580</v>
      </c>
      <c r="L252" s="8"/>
      <c r="M252" s="9">
        <f t="shared" si="25"/>
        <v>580</v>
      </c>
      <c r="N252" s="10"/>
      <c r="O252" s="9">
        <f t="shared" si="24"/>
        <v>580</v>
      </c>
      <c r="P252" s="10"/>
      <c r="Q252" s="9">
        <f t="shared" si="23"/>
        <v>580</v>
      </c>
      <c r="R252" s="10"/>
      <c r="S252" s="9">
        <f t="shared" si="22"/>
        <v>580</v>
      </c>
      <c r="T252" s="10"/>
      <c r="U252" s="9">
        <f t="shared" si="21"/>
        <v>580</v>
      </c>
    </row>
    <row r="253" spans="1:21" ht="89.25">
      <c r="A253" s="17" t="s">
        <v>312</v>
      </c>
      <c r="B253" s="2" t="s">
        <v>11</v>
      </c>
      <c r="C253" s="2" t="s">
        <v>22</v>
      </c>
      <c r="D253" s="2" t="s">
        <v>19</v>
      </c>
      <c r="E253" s="14" t="s">
        <v>59</v>
      </c>
      <c r="F253" s="2"/>
      <c r="G253" s="7">
        <v>2666.3892999999998</v>
      </c>
      <c r="H253" s="8">
        <f>H254</f>
        <v>0</v>
      </c>
      <c r="I253" s="7">
        <f t="shared" si="20"/>
        <v>2666.3892999999998</v>
      </c>
      <c r="J253" s="8">
        <f>J254</f>
        <v>0</v>
      </c>
      <c r="K253" s="7">
        <f t="shared" si="26"/>
        <v>2666.3892999999998</v>
      </c>
      <c r="L253" s="8">
        <f>L254</f>
        <v>0</v>
      </c>
      <c r="M253" s="9">
        <f t="shared" si="25"/>
        <v>2666.3892999999998</v>
      </c>
      <c r="N253" s="10">
        <f>N254</f>
        <v>0</v>
      </c>
      <c r="O253" s="9">
        <f t="shared" si="24"/>
        <v>2666.3892999999998</v>
      </c>
      <c r="P253" s="10">
        <f>P254</f>
        <v>0</v>
      </c>
      <c r="Q253" s="9">
        <f t="shared" si="23"/>
        <v>2666.3892999999998</v>
      </c>
      <c r="R253" s="10">
        <f>R254</f>
        <v>-26.475719999999999</v>
      </c>
      <c r="S253" s="9">
        <f t="shared" si="22"/>
        <v>2639.9135799999999</v>
      </c>
      <c r="T253" s="10">
        <f>T254</f>
        <v>0</v>
      </c>
      <c r="U253" s="9">
        <f t="shared" si="21"/>
        <v>2639.9135799999999</v>
      </c>
    </row>
    <row r="254" spans="1:21" ht="15.75">
      <c r="A254" s="3" t="s">
        <v>54</v>
      </c>
      <c r="B254" s="2" t="s">
        <v>11</v>
      </c>
      <c r="C254" s="2" t="s">
        <v>22</v>
      </c>
      <c r="D254" s="2" t="s">
        <v>19</v>
      </c>
      <c r="E254" s="14" t="s">
        <v>59</v>
      </c>
      <c r="F254" s="2">
        <v>800</v>
      </c>
      <c r="G254" s="7">
        <v>2666.3892999999998</v>
      </c>
      <c r="H254" s="8"/>
      <c r="I254" s="7">
        <f t="shared" ref="I254:I323" si="27">G254+H254</f>
        <v>2666.3892999999998</v>
      </c>
      <c r="J254" s="8"/>
      <c r="K254" s="7">
        <f t="shared" si="26"/>
        <v>2666.3892999999998</v>
      </c>
      <c r="L254" s="8"/>
      <c r="M254" s="9">
        <f t="shared" si="25"/>
        <v>2666.3892999999998</v>
      </c>
      <c r="N254" s="10"/>
      <c r="O254" s="9">
        <f t="shared" si="24"/>
        <v>2666.3892999999998</v>
      </c>
      <c r="P254" s="10"/>
      <c r="Q254" s="9">
        <f t="shared" si="23"/>
        <v>2666.3892999999998</v>
      </c>
      <c r="R254" s="10">
        <v>-26.475719999999999</v>
      </c>
      <c r="S254" s="9">
        <f t="shared" si="22"/>
        <v>2639.9135799999999</v>
      </c>
      <c r="T254" s="10"/>
      <c r="U254" s="9">
        <f t="shared" si="21"/>
        <v>2639.9135799999999</v>
      </c>
    </row>
    <row r="255" spans="1:21" ht="76.5">
      <c r="A255" s="3" t="s">
        <v>162</v>
      </c>
      <c r="B255" s="2" t="s">
        <v>11</v>
      </c>
      <c r="C255" s="2" t="s">
        <v>23</v>
      </c>
      <c r="D255" s="2" t="s">
        <v>22</v>
      </c>
      <c r="E255" s="1" t="s">
        <v>281</v>
      </c>
      <c r="F255" s="2"/>
      <c r="G255" s="7">
        <v>0</v>
      </c>
      <c r="H255" s="8">
        <f>H256</f>
        <v>0</v>
      </c>
      <c r="I255" s="7">
        <f t="shared" si="27"/>
        <v>0</v>
      </c>
      <c r="J255" s="8">
        <f>J256</f>
        <v>0</v>
      </c>
      <c r="K255" s="7">
        <f t="shared" si="26"/>
        <v>0</v>
      </c>
      <c r="L255" s="8">
        <f>L256</f>
        <v>0</v>
      </c>
      <c r="M255" s="9">
        <f t="shared" si="25"/>
        <v>0</v>
      </c>
      <c r="N255" s="10">
        <f>N256</f>
        <v>0</v>
      </c>
      <c r="O255" s="9">
        <f t="shared" si="24"/>
        <v>0</v>
      </c>
      <c r="P255" s="10">
        <f>P256</f>
        <v>10.99</v>
      </c>
      <c r="Q255" s="9">
        <f t="shared" si="23"/>
        <v>10.99</v>
      </c>
      <c r="R255" s="10">
        <f>R256</f>
        <v>0</v>
      </c>
      <c r="S255" s="9">
        <f t="shared" si="22"/>
        <v>10.99</v>
      </c>
      <c r="T255" s="10">
        <f>T256</f>
        <v>0</v>
      </c>
      <c r="U255" s="9">
        <f t="shared" si="21"/>
        <v>10.99</v>
      </c>
    </row>
    <row r="256" spans="1:21" ht="38.25">
      <c r="A256" s="3" t="s">
        <v>32</v>
      </c>
      <c r="B256" s="2" t="s">
        <v>11</v>
      </c>
      <c r="C256" s="2" t="s">
        <v>23</v>
      </c>
      <c r="D256" s="2" t="s">
        <v>22</v>
      </c>
      <c r="E256" s="1" t="s">
        <v>281</v>
      </c>
      <c r="F256" s="2">
        <v>200</v>
      </c>
      <c r="G256" s="7">
        <v>0</v>
      </c>
      <c r="H256" s="8"/>
      <c r="I256" s="7">
        <f t="shared" si="27"/>
        <v>0</v>
      </c>
      <c r="J256" s="8"/>
      <c r="K256" s="7">
        <f t="shared" si="26"/>
        <v>0</v>
      </c>
      <c r="L256" s="8"/>
      <c r="M256" s="9">
        <f t="shared" si="25"/>
        <v>0</v>
      </c>
      <c r="N256" s="10"/>
      <c r="O256" s="9">
        <f t="shared" si="24"/>
        <v>0</v>
      </c>
      <c r="P256" s="10">
        <v>10.99</v>
      </c>
      <c r="Q256" s="9">
        <f t="shared" si="23"/>
        <v>10.99</v>
      </c>
      <c r="R256" s="10"/>
      <c r="S256" s="9">
        <f t="shared" si="22"/>
        <v>10.99</v>
      </c>
      <c r="T256" s="10"/>
      <c r="U256" s="9">
        <f t="shared" si="21"/>
        <v>10.99</v>
      </c>
    </row>
    <row r="257" spans="1:21" ht="15.75">
      <c r="A257" s="5" t="s">
        <v>15</v>
      </c>
      <c r="B257" s="6" t="s">
        <v>4</v>
      </c>
      <c r="C257" s="6"/>
      <c r="D257" s="6"/>
      <c r="E257" s="6"/>
      <c r="F257" s="6"/>
      <c r="G257" s="7">
        <v>417765.45396000001</v>
      </c>
      <c r="H257" s="8">
        <f>H258+H259</f>
        <v>4538.0861800000002</v>
      </c>
      <c r="I257" s="7">
        <f t="shared" si="27"/>
        <v>422303.54014</v>
      </c>
      <c r="J257" s="8">
        <f>J258+J259</f>
        <v>0</v>
      </c>
      <c r="K257" s="7">
        <f t="shared" si="26"/>
        <v>422303.54014</v>
      </c>
      <c r="L257" s="8">
        <f>L258+L259</f>
        <v>1096.52043</v>
      </c>
      <c r="M257" s="9">
        <f t="shared" si="25"/>
        <v>423400.06056999997</v>
      </c>
      <c r="N257" s="10">
        <f>N258+N259</f>
        <v>0</v>
      </c>
      <c r="O257" s="9">
        <f t="shared" si="24"/>
        <v>423400.06056999997</v>
      </c>
      <c r="P257" s="10">
        <f>P258+P259</f>
        <v>9791.1820000000007</v>
      </c>
      <c r="Q257" s="9">
        <f t="shared" si="23"/>
        <v>433191.24257</v>
      </c>
      <c r="R257" s="10">
        <f>R258+R259</f>
        <v>7430.3445199999969</v>
      </c>
      <c r="S257" s="9">
        <f t="shared" si="22"/>
        <v>440621.58708999999</v>
      </c>
      <c r="T257" s="10">
        <f>T258+T259</f>
        <v>36.404000000000003</v>
      </c>
      <c r="U257" s="9">
        <f t="shared" si="21"/>
        <v>440657.99108999997</v>
      </c>
    </row>
    <row r="258" spans="1:21" ht="38.25">
      <c r="A258" s="3" t="s">
        <v>12</v>
      </c>
      <c r="B258" s="2" t="s">
        <v>4</v>
      </c>
      <c r="C258" s="2"/>
      <c r="D258" s="2"/>
      <c r="E258" s="2"/>
      <c r="F258" s="2"/>
      <c r="G258" s="7">
        <v>191162.21875000003</v>
      </c>
      <c r="H258" s="8">
        <f>H262+H264+H266+H268+H270+H276+H286+H288+H290+H292+H294+H296+H302+H320+H322+H324+H326+H328+H332+H334+H338+H347+H351+H355+H358+H360+H362+H366+H371+H375+H380+H310+H353+H312+H304+H300+H314+H318+H260+H343+H278+H345+H280+H369+H330+H336</f>
        <v>4538.0861800000002</v>
      </c>
      <c r="I258" s="7">
        <f t="shared" si="27"/>
        <v>195700.30493000004</v>
      </c>
      <c r="J258" s="8">
        <f>J262+J264+J266+J268+J270+J276+J286+J288+J290+J292+J294+J296+J302+J320+J322+J324+J326+J328+J332+J334+J338+J347+J351+J355+J358+J360+J362+J366+J371+J375+J380+J310+J353+J312+J304+J300+J314+J318+J260+J343+J278+J345+J280+J369+J330+J336+J306</f>
        <v>0</v>
      </c>
      <c r="K258" s="7">
        <f t="shared" si="26"/>
        <v>195700.30493000004</v>
      </c>
      <c r="L258" s="8">
        <f>L262+L264+L266+L268+L270+L276+L286+L288+L290+L292+L294+L296+L302+L320+L322+L324+L326+L328+L332+L334+L338+L347+L351+L355+L358+L360+L362+L366+L371+L375+L380+L310+L353+L312+L304+L300+L314+L318+L260+L343+L278+L345+L280+L369+L330+L336+L306</f>
        <v>1096.52043</v>
      </c>
      <c r="M258" s="9">
        <f t="shared" si="25"/>
        <v>196796.82536000005</v>
      </c>
      <c r="N258" s="10">
        <f>N262+N264+N266+N268+N270+N276+N286+N288+N290+N292+N294+N296+N302+N320+N322+N324+N326+N328+N332+N334+N338+N347+N351+N355+N358+N360+N362+N366+N371+N375+N380+N310+N353+N312+N304+N300+N314+N318+N260+N343+N278+N345+N280+N369+N330+N336+N306</f>
        <v>0</v>
      </c>
      <c r="O258" s="9">
        <f t="shared" si="24"/>
        <v>196796.82536000005</v>
      </c>
      <c r="P258" s="10">
        <f>P262+P264+P266+P268+P270+P276+P286+P288+P290+P292+P294+P296+P302+P320+P322+P324+P326+P328+P332+P334+P338+P347+P351+P355+P358+P360+P362+P366+P371+P375+P380+P310+P353+P312+P304+P300+P314+P318+P260+P343+P278+P345+P280+P369+P330+P336+P306+P308+P340</f>
        <v>9791.1820000000007</v>
      </c>
      <c r="Q258" s="9">
        <f t="shared" si="23"/>
        <v>206588.00736000005</v>
      </c>
      <c r="R258" s="10">
        <f>R262+R264+R266+R268+R270+R276+R286+R288+R290+R292+R294+R296+R302+R320+R322+R324+R326+R328+R332+R334+R338+R347+R351+R355+R358+R360+R362+R366+R371+R375+R380+R310+R353+R312+R304+R300+R314+R318+R260+R343+R278+R345+R280+R369+R330+R336+R306+R308+R340+R282</f>
        <v>4963.3136099999974</v>
      </c>
      <c r="S258" s="9">
        <f t="shared" si="22"/>
        <v>211551.32097000006</v>
      </c>
      <c r="T258" s="10">
        <f>T262+T264+T266+T268+T270+T276+T286+T288+T290+T292+T294+T296+T302+T320+T322+T324+T326+T328+T332+T334+T338+T347+T351+T355+T358+T360+T362+T366+T371+T375+T380+T310+T353+T312+T304+T300+T314+T318+T260+T343+T278+T345+T280+T369+T330+T336+T306+T308+T340+T282+T316</f>
        <v>36.404000000000003</v>
      </c>
      <c r="U258" s="9">
        <f t="shared" si="21"/>
        <v>211587.72497000007</v>
      </c>
    </row>
    <row r="259" spans="1:21" ht="38.25">
      <c r="A259" s="3" t="s">
        <v>13</v>
      </c>
      <c r="B259" s="2" t="s">
        <v>4</v>
      </c>
      <c r="C259" s="2"/>
      <c r="D259" s="2"/>
      <c r="E259" s="2"/>
      <c r="F259" s="2"/>
      <c r="G259" s="7">
        <v>226603.23520999996</v>
      </c>
      <c r="H259" s="8">
        <f>H272+H274+H284+H298+H349+H377</f>
        <v>0</v>
      </c>
      <c r="I259" s="7">
        <f t="shared" si="27"/>
        <v>226603.23520999996</v>
      </c>
      <c r="J259" s="8">
        <f>J272+J274+J284+J298+J349+J377</f>
        <v>0</v>
      </c>
      <c r="K259" s="7">
        <f t="shared" si="26"/>
        <v>226603.23520999996</v>
      </c>
      <c r="L259" s="8">
        <f>L272+L274+L284+L298+L349+L377</f>
        <v>0</v>
      </c>
      <c r="M259" s="9">
        <f t="shared" si="25"/>
        <v>226603.23520999996</v>
      </c>
      <c r="N259" s="10">
        <f>N272+N274+N284+N298+N349+N377</f>
        <v>0</v>
      </c>
      <c r="O259" s="9">
        <f t="shared" si="24"/>
        <v>226603.23520999996</v>
      </c>
      <c r="P259" s="10">
        <f>P272+P274+P284+P298+P349+P377</f>
        <v>0</v>
      </c>
      <c r="Q259" s="9">
        <f t="shared" si="23"/>
        <v>226603.23520999996</v>
      </c>
      <c r="R259" s="10">
        <f>R272+R274+R284+R298+R349+R377</f>
        <v>2467.0309099999999</v>
      </c>
      <c r="S259" s="9">
        <f t="shared" si="22"/>
        <v>229070.26611999996</v>
      </c>
      <c r="T259" s="10">
        <f>T272+T274+T284+T298+T349+T377</f>
        <v>0</v>
      </c>
      <c r="U259" s="9">
        <f t="shared" si="21"/>
        <v>229070.26611999996</v>
      </c>
    </row>
    <row r="260" spans="1:21" ht="38.25">
      <c r="A260" s="3" t="s">
        <v>267</v>
      </c>
      <c r="B260" s="2" t="s">
        <v>4</v>
      </c>
      <c r="C260" s="2" t="s">
        <v>19</v>
      </c>
      <c r="D260" s="2">
        <v>13</v>
      </c>
      <c r="E260" s="1" t="s">
        <v>268</v>
      </c>
      <c r="F260" s="2"/>
      <c r="G260" s="7">
        <v>0</v>
      </c>
      <c r="H260" s="8">
        <f>H261</f>
        <v>0</v>
      </c>
      <c r="I260" s="7">
        <f t="shared" si="27"/>
        <v>0</v>
      </c>
      <c r="J260" s="8">
        <f>J261</f>
        <v>0</v>
      </c>
      <c r="K260" s="7">
        <f t="shared" si="26"/>
        <v>0</v>
      </c>
      <c r="L260" s="8">
        <f>L261</f>
        <v>0</v>
      </c>
      <c r="M260" s="9">
        <f t="shared" si="25"/>
        <v>0</v>
      </c>
      <c r="N260" s="10">
        <f>N261</f>
        <v>0</v>
      </c>
      <c r="O260" s="9">
        <f t="shared" si="24"/>
        <v>0</v>
      </c>
      <c r="P260" s="10">
        <f>P261</f>
        <v>0</v>
      </c>
      <c r="Q260" s="9">
        <f t="shared" si="23"/>
        <v>0</v>
      </c>
      <c r="R260" s="10">
        <f>R261</f>
        <v>0</v>
      </c>
      <c r="S260" s="9">
        <f t="shared" si="22"/>
        <v>0</v>
      </c>
      <c r="T260" s="10">
        <f>T261</f>
        <v>0</v>
      </c>
      <c r="U260" s="9">
        <f t="shared" si="21"/>
        <v>0</v>
      </c>
    </row>
    <row r="261" spans="1:21" ht="38.25">
      <c r="A261" s="3" t="s">
        <v>32</v>
      </c>
      <c r="B261" s="2" t="s">
        <v>4</v>
      </c>
      <c r="C261" s="2" t="s">
        <v>19</v>
      </c>
      <c r="D261" s="2">
        <v>13</v>
      </c>
      <c r="E261" s="1" t="s">
        <v>268</v>
      </c>
      <c r="F261" s="2">
        <v>200</v>
      </c>
      <c r="G261" s="7">
        <v>0</v>
      </c>
      <c r="H261" s="8"/>
      <c r="I261" s="7">
        <f t="shared" si="27"/>
        <v>0</v>
      </c>
      <c r="J261" s="8"/>
      <c r="K261" s="7">
        <f t="shared" si="26"/>
        <v>0</v>
      </c>
      <c r="L261" s="8"/>
      <c r="M261" s="9">
        <f t="shared" si="25"/>
        <v>0</v>
      </c>
      <c r="N261" s="10"/>
      <c r="O261" s="9">
        <f t="shared" si="24"/>
        <v>0</v>
      </c>
      <c r="P261" s="10"/>
      <c r="Q261" s="9">
        <f t="shared" si="23"/>
        <v>0</v>
      </c>
      <c r="R261" s="10"/>
      <c r="S261" s="9">
        <f t="shared" si="22"/>
        <v>0</v>
      </c>
      <c r="T261" s="10"/>
      <c r="U261" s="9">
        <f t="shared" si="21"/>
        <v>0</v>
      </c>
    </row>
    <row r="262" spans="1:21" ht="25.5">
      <c r="A262" s="3" t="s">
        <v>99</v>
      </c>
      <c r="B262" s="2" t="s">
        <v>4</v>
      </c>
      <c r="C262" s="2" t="s">
        <v>23</v>
      </c>
      <c r="D262" s="2" t="s">
        <v>19</v>
      </c>
      <c r="E262" s="1" t="s">
        <v>102</v>
      </c>
      <c r="F262" s="2"/>
      <c r="G262" s="7">
        <v>65278.387730000009</v>
      </c>
      <c r="H262" s="8">
        <f>H263</f>
        <v>0</v>
      </c>
      <c r="I262" s="7">
        <f t="shared" si="27"/>
        <v>65278.387730000009</v>
      </c>
      <c r="J262" s="8">
        <f>J263</f>
        <v>0</v>
      </c>
      <c r="K262" s="7">
        <f t="shared" si="26"/>
        <v>65278.387730000009</v>
      </c>
      <c r="L262" s="8">
        <f>L263</f>
        <v>0</v>
      </c>
      <c r="M262" s="9">
        <f t="shared" si="25"/>
        <v>65278.387730000009</v>
      </c>
      <c r="N262" s="10">
        <f>N263</f>
        <v>0</v>
      </c>
      <c r="O262" s="9">
        <f t="shared" si="24"/>
        <v>65278.387730000009</v>
      </c>
      <c r="P262" s="10">
        <f>P263</f>
        <v>0</v>
      </c>
      <c r="Q262" s="9">
        <f t="shared" si="23"/>
        <v>65278.387730000009</v>
      </c>
      <c r="R262" s="10">
        <f>R263</f>
        <v>3260.2318100000002</v>
      </c>
      <c r="S262" s="9">
        <f t="shared" si="22"/>
        <v>68538.619540000014</v>
      </c>
      <c r="T262" s="10">
        <f>T263</f>
        <v>325.52118999999999</v>
      </c>
      <c r="U262" s="9">
        <f t="shared" si="21"/>
        <v>68864.140730000014</v>
      </c>
    </row>
    <row r="263" spans="1:21" ht="38.25">
      <c r="A263" s="3" t="s">
        <v>65</v>
      </c>
      <c r="B263" s="2" t="s">
        <v>4</v>
      </c>
      <c r="C263" s="2" t="s">
        <v>23</v>
      </c>
      <c r="D263" s="2" t="s">
        <v>19</v>
      </c>
      <c r="E263" s="1" t="s">
        <v>102</v>
      </c>
      <c r="F263" s="2">
        <v>600</v>
      </c>
      <c r="G263" s="7">
        <v>65278.387730000009</v>
      </c>
      <c r="H263" s="8"/>
      <c r="I263" s="7">
        <f t="shared" si="27"/>
        <v>65278.387730000009</v>
      </c>
      <c r="J263" s="8"/>
      <c r="K263" s="7">
        <f t="shared" si="26"/>
        <v>65278.387730000009</v>
      </c>
      <c r="L263" s="8"/>
      <c r="M263" s="9">
        <f t="shared" si="25"/>
        <v>65278.387730000009</v>
      </c>
      <c r="N263" s="10"/>
      <c r="O263" s="9">
        <f t="shared" si="24"/>
        <v>65278.387730000009</v>
      </c>
      <c r="P263" s="10"/>
      <c r="Q263" s="9">
        <f t="shared" si="23"/>
        <v>65278.387730000009</v>
      </c>
      <c r="R263" s="10">
        <f>24.8+2030.64743+1528.61419-80-243.82981</f>
        <v>3260.2318100000002</v>
      </c>
      <c r="S263" s="9">
        <f t="shared" si="22"/>
        <v>68538.619540000014</v>
      </c>
      <c r="T263" s="10">
        <v>325.52118999999999</v>
      </c>
      <c r="U263" s="9">
        <f t="shared" si="21"/>
        <v>68864.140730000014</v>
      </c>
    </row>
    <row r="264" spans="1:21" ht="38.25">
      <c r="A264" s="3" t="s">
        <v>329</v>
      </c>
      <c r="B264" s="2" t="s">
        <v>4</v>
      </c>
      <c r="C264" s="2" t="s">
        <v>23</v>
      </c>
      <c r="D264" s="2" t="s">
        <v>19</v>
      </c>
      <c r="E264" s="1" t="s">
        <v>103</v>
      </c>
      <c r="F264" s="2"/>
      <c r="G264" s="7">
        <v>510</v>
      </c>
      <c r="H264" s="8">
        <f>H265</f>
        <v>0</v>
      </c>
      <c r="I264" s="7">
        <f t="shared" si="27"/>
        <v>510</v>
      </c>
      <c r="J264" s="8">
        <f>J265</f>
        <v>0</v>
      </c>
      <c r="K264" s="7">
        <f t="shared" si="26"/>
        <v>510</v>
      </c>
      <c r="L264" s="8">
        <f>L265</f>
        <v>0</v>
      </c>
      <c r="M264" s="9">
        <f t="shared" si="25"/>
        <v>510</v>
      </c>
      <c r="N264" s="10">
        <f>N265</f>
        <v>0</v>
      </c>
      <c r="O264" s="9">
        <f t="shared" si="24"/>
        <v>510</v>
      </c>
      <c r="P264" s="10">
        <f>P265</f>
        <v>0</v>
      </c>
      <c r="Q264" s="9">
        <f t="shared" si="23"/>
        <v>510</v>
      </c>
      <c r="R264" s="10">
        <f>R265</f>
        <v>0</v>
      </c>
      <c r="S264" s="9">
        <f t="shared" si="22"/>
        <v>510</v>
      </c>
      <c r="T264" s="10">
        <f>T265</f>
        <v>0</v>
      </c>
      <c r="U264" s="9">
        <f t="shared" si="21"/>
        <v>510</v>
      </c>
    </row>
    <row r="265" spans="1:21" ht="38.25">
      <c r="A265" s="3" t="s">
        <v>65</v>
      </c>
      <c r="B265" s="2" t="s">
        <v>4</v>
      </c>
      <c r="C265" s="2" t="s">
        <v>23</v>
      </c>
      <c r="D265" s="2" t="s">
        <v>19</v>
      </c>
      <c r="E265" s="1" t="s">
        <v>103</v>
      </c>
      <c r="F265" s="2">
        <v>600</v>
      </c>
      <c r="G265" s="7">
        <v>510</v>
      </c>
      <c r="H265" s="8"/>
      <c r="I265" s="7">
        <f t="shared" si="27"/>
        <v>510</v>
      </c>
      <c r="J265" s="8"/>
      <c r="K265" s="7">
        <f t="shared" si="26"/>
        <v>510</v>
      </c>
      <c r="L265" s="8"/>
      <c r="M265" s="9">
        <f t="shared" si="25"/>
        <v>510</v>
      </c>
      <c r="N265" s="10"/>
      <c r="O265" s="9">
        <f t="shared" si="24"/>
        <v>510</v>
      </c>
      <c r="P265" s="10"/>
      <c r="Q265" s="9">
        <f t="shared" si="23"/>
        <v>510</v>
      </c>
      <c r="R265" s="10"/>
      <c r="S265" s="9">
        <f t="shared" si="22"/>
        <v>510</v>
      </c>
      <c r="T265" s="10"/>
      <c r="U265" s="9">
        <f t="shared" si="21"/>
        <v>510</v>
      </c>
    </row>
    <row r="266" spans="1:21" ht="25.5">
      <c r="A266" s="3" t="s">
        <v>100</v>
      </c>
      <c r="B266" s="2" t="s">
        <v>4</v>
      </c>
      <c r="C266" s="2" t="s">
        <v>23</v>
      </c>
      <c r="D266" s="2" t="s">
        <v>19</v>
      </c>
      <c r="E266" s="1" t="s">
        <v>104</v>
      </c>
      <c r="F266" s="2"/>
      <c r="G266" s="7">
        <v>560</v>
      </c>
      <c r="H266" s="8">
        <f>H267</f>
        <v>444</v>
      </c>
      <c r="I266" s="7">
        <f t="shared" si="27"/>
        <v>1004</v>
      </c>
      <c r="J266" s="8">
        <f>J267</f>
        <v>0</v>
      </c>
      <c r="K266" s="7">
        <f t="shared" si="26"/>
        <v>1004</v>
      </c>
      <c r="L266" s="8">
        <f>L267</f>
        <v>0</v>
      </c>
      <c r="M266" s="9">
        <f t="shared" si="25"/>
        <v>1004</v>
      </c>
      <c r="N266" s="10">
        <f>N267</f>
        <v>0</v>
      </c>
      <c r="O266" s="9">
        <f t="shared" si="24"/>
        <v>1004</v>
      </c>
      <c r="P266" s="10">
        <f>P267</f>
        <v>39.220999999999997</v>
      </c>
      <c r="Q266" s="9">
        <f t="shared" si="23"/>
        <v>1043.221</v>
      </c>
      <c r="R266" s="10">
        <f>R267</f>
        <v>72.144999999999996</v>
      </c>
      <c r="S266" s="9">
        <f t="shared" si="22"/>
        <v>1115.366</v>
      </c>
      <c r="T266" s="10">
        <f>T267</f>
        <v>0</v>
      </c>
      <c r="U266" s="9">
        <f t="shared" si="21"/>
        <v>1115.366</v>
      </c>
    </row>
    <row r="267" spans="1:21" ht="38.25">
      <c r="A267" s="3" t="s">
        <v>65</v>
      </c>
      <c r="B267" s="2" t="s">
        <v>4</v>
      </c>
      <c r="C267" s="2" t="s">
        <v>23</v>
      </c>
      <c r="D267" s="2" t="s">
        <v>19</v>
      </c>
      <c r="E267" s="1" t="s">
        <v>104</v>
      </c>
      <c r="F267" s="2">
        <v>600</v>
      </c>
      <c r="G267" s="7">
        <v>560</v>
      </c>
      <c r="H267" s="8">
        <v>444</v>
      </c>
      <c r="I267" s="7">
        <f t="shared" si="27"/>
        <v>1004</v>
      </c>
      <c r="J267" s="8"/>
      <c r="K267" s="7">
        <f t="shared" si="26"/>
        <v>1004</v>
      </c>
      <c r="L267" s="8"/>
      <c r="M267" s="9">
        <f t="shared" si="25"/>
        <v>1004</v>
      </c>
      <c r="N267" s="10"/>
      <c r="O267" s="9">
        <f t="shared" si="24"/>
        <v>1004</v>
      </c>
      <c r="P267" s="10">
        <v>39.220999999999997</v>
      </c>
      <c r="Q267" s="9">
        <f t="shared" si="23"/>
        <v>1043.221</v>
      </c>
      <c r="R267" s="10">
        <v>72.144999999999996</v>
      </c>
      <c r="S267" s="9">
        <f t="shared" si="22"/>
        <v>1115.366</v>
      </c>
      <c r="T267" s="10"/>
      <c r="U267" s="9">
        <f t="shared" si="21"/>
        <v>1115.366</v>
      </c>
    </row>
    <row r="268" spans="1:21" ht="51">
      <c r="A268" s="3" t="s">
        <v>235</v>
      </c>
      <c r="B268" s="2" t="s">
        <v>4</v>
      </c>
      <c r="C268" s="2" t="s">
        <v>23</v>
      </c>
      <c r="D268" s="2" t="s">
        <v>19</v>
      </c>
      <c r="E268" s="1" t="s">
        <v>249</v>
      </c>
      <c r="F268" s="2"/>
      <c r="G268" s="7">
        <v>0</v>
      </c>
      <c r="H268" s="8">
        <f>H269</f>
        <v>0</v>
      </c>
      <c r="I268" s="7">
        <f t="shared" si="27"/>
        <v>0</v>
      </c>
      <c r="J268" s="8">
        <f>J269</f>
        <v>0</v>
      </c>
      <c r="K268" s="7">
        <f t="shared" si="26"/>
        <v>0</v>
      </c>
      <c r="L268" s="8">
        <f>L269</f>
        <v>0</v>
      </c>
      <c r="M268" s="9">
        <f t="shared" si="25"/>
        <v>0</v>
      </c>
      <c r="N268" s="10">
        <f>N269</f>
        <v>0</v>
      </c>
      <c r="O268" s="9">
        <f t="shared" si="24"/>
        <v>0</v>
      </c>
      <c r="P268" s="10">
        <f>P269</f>
        <v>0</v>
      </c>
      <c r="Q268" s="9">
        <f t="shared" si="23"/>
        <v>0</v>
      </c>
      <c r="R268" s="10">
        <f>R269</f>
        <v>0</v>
      </c>
      <c r="S268" s="9">
        <f t="shared" si="22"/>
        <v>0</v>
      </c>
      <c r="T268" s="10">
        <f>T269</f>
        <v>0</v>
      </c>
      <c r="U268" s="9">
        <f t="shared" si="21"/>
        <v>0</v>
      </c>
    </row>
    <row r="269" spans="1:21" ht="38.25">
      <c r="A269" s="3" t="s">
        <v>65</v>
      </c>
      <c r="B269" s="2" t="s">
        <v>4</v>
      </c>
      <c r="C269" s="2" t="s">
        <v>23</v>
      </c>
      <c r="D269" s="2" t="s">
        <v>19</v>
      </c>
      <c r="E269" s="1" t="s">
        <v>249</v>
      </c>
      <c r="F269" s="2">
        <v>600</v>
      </c>
      <c r="G269" s="7">
        <v>0</v>
      </c>
      <c r="H269" s="8"/>
      <c r="I269" s="7">
        <f t="shared" si="27"/>
        <v>0</v>
      </c>
      <c r="J269" s="8"/>
      <c r="K269" s="7">
        <f t="shared" si="26"/>
        <v>0</v>
      </c>
      <c r="L269" s="8"/>
      <c r="M269" s="9">
        <f t="shared" si="25"/>
        <v>0</v>
      </c>
      <c r="N269" s="10"/>
      <c r="O269" s="9">
        <f t="shared" si="24"/>
        <v>0</v>
      </c>
      <c r="P269" s="10"/>
      <c r="Q269" s="9">
        <f t="shared" si="23"/>
        <v>0</v>
      </c>
      <c r="R269" s="10"/>
      <c r="S269" s="9">
        <f t="shared" si="22"/>
        <v>0</v>
      </c>
      <c r="T269" s="10"/>
      <c r="U269" s="9">
        <f t="shared" si="21"/>
        <v>0</v>
      </c>
    </row>
    <row r="270" spans="1:21" ht="102">
      <c r="A270" s="17" t="s">
        <v>101</v>
      </c>
      <c r="B270" s="2" t="s">
        <v>4</v>
      </c>
      <c r="C270" s="2" t="s">
        <v>23</v>
      </c>
      <c r="D270" s="2" t="s">
        <v>19</v>
      </c>
      <c r="E270" s="1" t="s">
        <v>105</v>
      </c>
      <c r="F270" s="2"/>
      <c r="G270" s="7">
        <v>1640</v>
      </c>
      <c r="H270" s="8">
        <f>H271</f>
        <v>871.86006999999995</v>
      </c>
      <c r="I270" s="7">
        <f t="shared" si="27"/>
        <v>2511.8600699999997</v>
      </c>
      <c r="J270" s="8">
        <f>J271</f>
        <v>0</v>
      </c>
      <c r="K270" s="7">
        <f t="shared" si="26"/>
        <v>2511.8600699999997</v>
      </c>
      <c r="L270" s="8">
        <f>L271</f>
        <v>0</v>
      </c>
      <c r="M270" s="9">
        <f t="shared" si="25"/>
        <v>2511.8600699999997</v>
      </c>
      <c r="N270" s="10">
        <f>N271</f>
        <v>0</v>
      </c>
      <c r="O270" s="9">
        <f t="shared" si="24"/>
        <v>2511.8600699999997</v>
      </c>
      <c r="P270" s="10">
        <f>P271</f>
        <v>9672.2070700000004</v>
      </c>
      <c r="Q270" s="9">
        <f t="shared" si="23"/>
        <v>12184.067139999999</v>
      </c>
      <c r="R270" s="10">
        <f>R271</f>
        <v>-8473.6636700000017</v>
      </c>
      <c r="S270" s="9">
        <f t="shared" si="22"/>
        <v>3710.4034699999975</v>
      </c>
      <c r="T270" s="10">
        <f>T271</f>
        <v>0</v>
      </c>
      <c r="U270" s="9">
        <f t="shared" si="21"/>
        <v>3710.4034699999975</v>
      </c>
    </row>
    <row r="271" spans="1:21" ht="38.25">
      <c r="A271" s="3" t="s">
        <v>65</v>
      </c>
      <c r="B271" s="2" t="s">
        <v>4</v>
      </c>
      <c r="C271" s="2" t="s">
        <v>23</v>
      </c>
      <c r="D271" s="2" t="s">
        <v>19</v>
      </c>
      <c r="E271" s="1" t="s">
        <v>105</v>
      </c>
      <c r="F271" s="2">
        <v>600</v>
      </c>
      <c r="G271" s="7">
        <v>1640</v>
      </c>
      <c r="H271" s="8">
        <f>1315.86007-444</f>
        <v>871.86006999999995</v>
      </c>
      <c r="I271" s="7">
        <f t="shared" si="27"/>
        <v>2511.8600699999997</v>
      </c>
      <c r="J271" s="8"/>
      <c r="K271" s="7">
        <f t="shared" si="26"/>
        <v>2511.8600699999997</v>
      </c>
      <c r="L271" s="8"/>
      <c r="M271" s="9">
        <f t="shared" si="25"/>
        <v>2511.8600699999997</v>
      </c>
      <c r="N271" s="10"/>
      <c r="O271" s="9">
        <f t="shared" si="24"/>
        <v>2511.8600699999997</v>
      </c>
      <c r="P271" s="10">
        <f>130.384+68.13807+473.685+9000</f>
        <v>9672.2070700000004</v>
      </c>
      <c r="Q271" s="9">
        <f t="shared" si="23"/>
        <v>12184.067139999999</v>
      </c>
      <c r="R271" s="10">
        <f>-9473.68421+456.906+116.01717+110.18457+165.72+91.70689+59.48591</f>
        <v>-8473.6636700000017</v>
      </c>
      <c r="S271" s="9">
        <f t="shared" si="22"/>
        <v>3710.4034699999975</v>
      </c>
      <c r="T271" s="10"/>
      <c r="U271" s="9">
        <f t="shared" si="21"/>
        <v>3710.4034699999975</v>
      </c>
    </row>
    <row r="272" spans="1:21" ht="127.5">
      <c r="A272" s="17" t="s">
        <v>273</v>
      </c>
      <c r="B272" s="2" t="s">
        <v>4</v>
      </c>
      <c r="C272" s="2" t="s">
        <v>23</v>
      </c>
      <c r="D272" s="2" t="s">
        <v>19</v>
      </c>
      <c r="E272" s="1" t="s">
        <v>106</v>
      </c>
      <c r="F272" s="2"/>
      <c r="G272" s="7">
        <v>112877.00799999999</v>
      </c>
      <c r="H272" s="8">
        <f>H273</f>
        <v>0</v>
      </c>
      <c r="I272" s="7">
        <f t="shared" si="27"/>
        <v>112877.00799999999</v>
      </c>
      <c r="J272" s="8">
        <f>J273</f>
        <v>0</v>
      </c>
      <c r="K272" s="7">
        <f t="shared" si="26"/>
        <v>112877.00799999999</v>
      </c>
      <c r="L272" s="8">
        <f>L273</f>
        <v>0</v>
      </c>
      <c r="M272" s="9">
        <f t="shared" si="25"/>
        <v>112877.00799999999</v>
      </c>
      <c r="N272" s="10">
        <f>N273</f>
        <v>0</v>
      </c>
      <c r="O272" s="9">
        <f t="shared" si="24"/>
        <v>112877.00799999999</v>
      </c>
      <c r="P272" s="10">
        <f>P273</f>
        <v>0</v>
      </c>
      <c r="Q272" s="9">
        <f t="shared" si="23"/>
        <v>112877.00799999999</v>
      </c>
      <c r="R272" s="10">
        <f>R273</f>
        <v>1578.69</v>
      </c>
      <c r="S272" s="9">
        <f t="shared" si="22"/>
        <v>114455.69799999999</v>
      </c>
      <c r="T272" s="10">
        <f>T273</f>
        <v>0</v>
      </c>
      <c r="U272" s="9">
        <f t="shared" si="21"/>
        <v>114455.69799999999</v>
      </c>
    </row>
    <row r="273" spans="1:21" ht="38.25">
      <c r="A273" s="3" t="s">
        <v>65</v>
      </c>
      <c r="B273" s="2" t="s">
        <v>4</v>
      </c>
      <c r="C273" s="2" t="s">
        <v>23</v>
      </c>
      <c r="D273" s="2" t="s">
        <v>19</v>
      </c>
      <c r="E273" s="1" t="s">
        <v>106</v>
      </c>
      <c r="F273" s="2">
        <v>600</v>
      </c>
      <c r="G273" s="7">
        <v>112877.00799999999</v>
      </c>
      <c r="H273" s="8"/>
      <c r="I273" s="7">
        <f t="shared" si="27"/>
        <v>112877.00799999999</v>
      </c>
      <c r="J273" s="8"/>
      <c r="K273" s="7">
        <f t="shared" si="26"/>
        <v>112877.00799999999</v>
      </c>
      <c r="L273" s="8"/>
      <c r="M273" s="9">
        <f t="shared" si="25"/>
        <v>112877.00799999999</v>
      </c>
      <c r="N273" s="10"/>
      <c r="O273" s="9">
        <f t="shared" si="24"/>
        <v>112877.00799999999</v>
      </c>
      <c r="P273" s="10"/>
      <c r="Q273" s="9">
        <f t="shared" si="23"/>
        <v>112877.00799999999</v>
      </c>
      <c r="R273" s="10">
        <v>1578.69</v>
      </c>
      <c r="S273" s="9">
        <f t="shared" si="22"/>
        <v>114455.69799999999</v>
      </c>
      <c r="T273" s="10"/>
      <c r="U273" s="9">
        <f t="shared" si="21"/>
        <v>114455.69799999999</v>
      </c>
    </row>
    <row r="274" spans="1:21" ht="114.75">
      <c r="A274" s="3" t="s">
        <v>238</v>
      </c>
      <c r="B274" s="2" t="s">
        <v>4</v>
      </c>
      <c r="C274" s="2" t="s">
        <v>23</v>
      </c>
      <c r="D274" s="2" t="s">
        <v>19</v>
      </c>
      <c r="E274" s="1" t="s">
        <v>239</v>
      </c>
      <c r="F274" s="2"/>
      <c r="G274" s="7">
        <v>5350.1149999999998</v>
      </c>
      <c r="H274" s="8">
        <f>H275</f>
        <v>0</v>
      </c>
      <c r="I274" s="7">
        <f t="shared" si="27"/>
        <v>5350.1149999999998</v>
      </c>
      <c r="J274" s="8">
        <f>J275</f>
        <v>0</v>
      </c>
      <c r="K274" s="7">
        <f t="shared" si="26"/>
        <v>5350.1149999999998</v>
      </c>
      <c r="L274" s="8">
        <f>L275</f>
        <v>0</v>
      </c>
      <c r="M274" s="9">
        <f t="shared" si="25"/>
        <v>5350.1149999999998</v>
      </c>
      <c r="N274" s="10">
        <f>N275</f>
        <v>0</v>
      </c>
      <c r="O274" s="9">
        <f t="shared" si="24"/>
        <v>5350.1149999999998</v>
      </c>
      <c r="P274" s="10">
        <f>P275</f>
        <v>0</v>
      </c>
      <c r="Q274" s="9">
        <f t="shared" si="23"/>
        <v>5350.1149999999998</v>
      </c>
      <c r="R274" s="10">
        <f>R275</f>
        <v>76.95</v>
      </c>
      <c r="S274" s="9">
        <f t="shared" si="22"/>
        <v>5427.0649999999996</v>
      </c>
      <c r="T274" s="10">
        <f>T275</f>
        <v>0</v>
      </c>
      <c r="U274" s="9">
        <f t="shared" si="21"/>
        <v>5427.0649999999996</v>
      </c>
    </row>
    <row r="275" spans="1:21" ht="38.25">
      <c r="A275" s="3" t="s">
        <v>65</v>
      </c>
      <c r="B275" s="2" t="s">
        <v>4</v>
      </c>
      <c r="C275" s="2" t="s">
        <v>23</v>
      </c>
      <c r="D275" s="2" t="s">
        <v>19</v>
      </c>
      <c r="E275" s="1" t="s">
        <v>239</v>
      </c>
      <c r="F275" s="2">
        <v>600</v>
      </c>
      <c r="G275" s="7">
        <v>5350.1149999999998</v>
      </c>
      <c r="H275" s="8"/>
      <c r="I275" s="7">
        <f t="shared" si="27"/>
        <v>5350.1149999999998</v>
      </c>
      <c r="J275" s="8"/>
      <c r="K275" s="7">
        <f t="shared" si="26"/>
        <v>5350.1149999999998</v>
      </c>
      <c r="L275" s="8"/>
      <c r="M275" s="9">
        <f t="shared" si="25"/>
        <v>5350.1149999999998</v>
      </c>
      <c r="N275" s="10"/>
      <c r="O275" s="9">
        <f t="shared" si="24"/>
        <v>5350.1149999999998</v>
      </c>
      <c r="P275" s="10"/>
      <c r="Q275" s="9">
        <f t="shared" si="23"/>
        <v>5350.1149999999998</v>
      </c>
      <c r="R275" s="10">
        <v>76.95</v>
      </c>
      <c r="S275" s="9">
        <f t="shared" si="22"/>
        <v>5427.0649999999996</v>
      </c>
      <c r="T275" s="10"/>
      <c r="U275" s="9">
        <f t="shared" si="21"/>
        <v>5427.0649999999996</v>
      </c>
    </row>
    <row r="276" spans="1:21" ht="38.25">
      <c r="A276" s="3" t="s">
        <v>108</v>
      </c>
      <c r="B276" s="2" t="s">
        <v>4</v>
      </c>
      <c r="C276" s="2" t="s">
        <v>23</v>
      </c>
      <c r="D276" s="2" t="s">
        <v>19</v>
      </c>
      <c r="E276" s="1" t="s">
        <v>107</v>
      </c>
      <c r="F276" s="2"/>
      <c r="G276" s="7">
        <v>0</v>
      </c>
      <c r="H276" s="8">
        <f>H277</f>
        <v>0</v>
      </c>
      <c r="I276" s="7">
        <f t="shared" si="27"/>
        <v>0</v>
      </c>
      <c r="J276" s="8">
        <f>J277</f>
        <v>0</v>
      </c>
      <c r="K276" s="7">
        <f t="shared" si="26"/>
        <v>0</v>
      </c>
      <c r="L276" s="8">
        <f>L277</f>
        <v>0</v>
      </c>
      <c r="M276" s="9">
        <f t="shared" si="25"/>
        <v>0</v>
      </c>
      <c r="N276" s="10">
        <f>N277</f>
        <v>0</v>
      </c>
      <c r="O276" s="9">
        <f t="shared" si="24"/>
        <v>0</v>
      </c>
      <c r="P276" s="10">
        <f>P277</f>
        <v>0</v>
      </c>
      <c r="Q276" s="9">
        <f t="shared" si="23"/>
        <v>0</v>
      </c>
      <c r="R276" s="10">
        <f>R277</f>
        <v>0</v>
      </c>
      <c r="S276" s="9">
        <f t="shared" si="22"/>
        <v>0</v>
      </c>
      <c r="T276" s="10">
        <f>T277</f>
        <v>0</v>
      </c>
      <c r="U276" s="9">
        <f t="shared" ref="U276:U341" si="28">S276+T276</f>
        <v>0</v>
      </c>
    </row>
    <row r="277" spans="1:21" ht="38.25">
      <c r="A277" s="3" t="s">
        <v>65</v>
      </c>
      <c r="B277" s="2" t="s">
        <v>4</v>
      </c>
      <c r="C277" s="2" t="s">
        <v>23</v>
      </c>
      <c r="D277" s="2" t="s">
        <v>19</v>
      </c>
      <c r="E277" s="1" t="s">
        <v>107</v>
      </c>
      <c r="F277" s="2">
        <v>600</v>
      </c>
      <c r="G277" s="7">
        <v>0</v>
      </c>
      <c r="H277" s="8"/>
      <c r="I277" s="7">
        <f t="shared" si="27"/>
        <v>0</v>
      </c>
      <c r="J277" s="8"/>
      <c r="K277" s="7">
        <f t="shared" si="26"/>
        <v>0</v>
      </c>
      <c r="L277" s="8"/>
      <c r="M277" s="9">
        <f t="shared" si="25"/>
        <v>0</v>
      </c>
      <c r="N277" s="10"/>
      <c r="O277" s="9">
        <f t="shared" si="24"/>
        <v>0</v>
      </c>
      <c r="P277" s="10"/>
      <c r="Q277" s="9">
        <f t="shared" si="23"/>
        <v>0</v>
      </c>
      <c r="R277" s="10"/>
      <c r="S277" s="9">
        <f t="shared" si="22"/>
        <v>0</v>
      </c>
      <c r="T277" s="10"/>
      <c r="U277" s="9">
        <f t="shared" si="28"/>
        <v>0</v>
      </c>
    </row>
    <row r="278" spans="1:21" ht="38.25">
      <c r="A278" s="3" t="s">
        <v>252</v>
      </c>
      <c r="B278" s="2" t="s">
        <v>4</v>
      </c>
      <c r="C278" s="2" t="s">
        <v>23</v>
      </c>
      <c r="D278" s="2" t="s">
        <v>19</v>
      </c>
      <c r="E278" s="1" t="s">
        <v>282</v>
      </c>
      <c r="F278" s="2"/>
      <c r="G278" s="7">
        <v>0</v>
      </c>
      <c r="H278" s="8">
        <f>H279</f>
        <v>0</v>
      </c>
      <c r="I278" s="7">
        <f t="shared" si="27"/>
        <v>0</v>
      </c>
      <c r="J278" s="8">
        <f>J279</f>
        <v>0</v>
      </c>
      <c r="K278" s="7">
        <f t="shared" si="26"/>
        <v>0</v>
      </c>
      <c r="L278" s="8">
        <f>L279</f>
        <v>0</v>
      </c>
      <c r="M278" s="9">
        <f t="shared" si="25"/>
        <v>0</v>
      </c>
      <c r="N278" s="10">
        <f>N279</f>
        <v>0</v>
      </c>
      <c r="O278" s="9">
        <f t="shared" si="24"/>
        <v>0</v>
      </c>
      <c r="P278" s="10">
        <f>P279</f>
        <v>0</v>
      </c>
      <c r="Q278" s="9">
        <f t="shared" si="23"/>
        <v>0</v>
      </c>
      <c r="R278" s="10">
        <f>R279</f>
        <v>0</v>
      </c>
      <c r="S278" s="9">
        <f t="shared" si="22"/>
        <v>0</v>
      </c>
      <c r="T278" s="10">
        <f>T279</f>
        <v>0</v>
      </c>
      <c r="U278" s="9">
        <f t="shared" si="28"/>
        <v>0</v>
      </c>
    </row>
    <row r="279" spans="1:21" ht="38.25">
      <c r="A279" s="3" t="s">
        <v>65</v>
      </c>
      <c r="B279" s="2" t="s">
        <v>4</v>
      </c>
      <c r="C279" s="2" t="s">
        <v>23</v>
      </c>
      <c r="D279" s="2" t="s">
        <v>19</v>
      </c>
      <c r="E279" s="1" t="s">
        <v>282</v>
      </c>
      <c r="F279" s="2">
        <v>600</v>
      </c>
      <c r="G279" s="7">
        <v>0</v>
      </c>
      <c r="H279" s="8"/>
      <c r="I279" s="7">
        <f t="shared" si="27"/>
        <v>0</v>
      </c>
      <c r="J279" s="8"/>
      <c r="K279" s="7">
        <f t="shared" si="26"/>
        <v>0</v>
      </c>
      <c r="L279" s="8"/>
      <c r="M279" s="9">
        <f t="shared" si="25"/>
        <v>0</v>
      </c>
      <c r="N279" s="10"/>
      <c r="O279" s="9">
        <f t="shared" si="24"/>
        <v>0</v>
      </c>
      <c r="P279" s="10"/>
      <c r="Q279" s="9">
        <f t="shared" si="23"/>
        <v>0</v>
      </c>
      <c r="R279" s="10"/>
      <c r="S279" s="9">
        <f t="shared" si="22"/>
        <v>0</v>
      </c>
      <c r="T279" s="10"/>
      <c r="U279" s="9">
        <f t="shared" si="28"/>
        <v>0</v>
      </c>
    </row>
    <row r="280" spans="1:21" ht="38.25">
      <c r="A280" s="3" t="s">
        <v>302</v>
      </c>
      <c r="B280" s="2" t="s">
        <v>4</v>
      </c>
      <c r="C280" s="2" t="s">
        <v>23</v>
      </c>
      <c r="D280" s="2" t="s">
        <v>19</v>
      </c>
      <c r="E280" s="1" t="s">
        <v>303</v>
      </c>
      <c r="F280" s="2"/>
      <c r="G280" s="7">
        <v>0</v>
      </c>
      <c r="H280" s="8">
        <f>H281</f>
        <v>0</v>
      </c>
      <c r="I280" s="7">
        <f t="shared" si="27"/>
        <v>0</v>
      </c>
      <c r="J280" s="8">
        <f>J281</f>
        <v>0</v>
      </c>
      <c r="K280" s="7">
        <f t="shared" si="26"/>
        <v>0</v>
      </c>
      <c r="L280" s="8">
        <f>L281</f>
        <v>0</v>
      </c>
      <c r="M280" s="9">
        <f t="shared" si="25"/>
        <v>0</v>
      </c>
      <c r="N280" s="10">
        <f>N281</f>
        <v>0</v>
      </c>
      <c r="O280" s="9">
        <f t="shared" si="24"/>
        <v>0</v>
      </c>
      <c r="P280" s="10">
        <f>P281</f>
        <v>0</v>
      </c>
      <c r="Q280" s="9">
        <f t="shared" si="23"/>
        <v>0</v>
      </c>
      <c r="R280" s="10">
        <f>R281</f>
        <v>0</v>
      </c>
      <c r="S280" s="9">
        <f t="shared" si="22"/>
        <v>0</v>
      </c>
      <c r="T280" s="10">
        <f>T281</f>
        <v>0</v>
      </c>
      <c r="U280" s="9">
        <f t="shared" si="28"/>
        <v>0</v>
      </c>
    </row>
    <row r="281" spans="1:21" ht="38.25">
      <c r="A281" s="3" t="s">
        <v>65</v>
      </c>
      <c r="B281" s="2" t="s">
        <v>4</v>
      </c>
      <c r="C281" s="2" t="s">
        <v>23</v>
      </c>
      <c r="D281" s="2" t="s">
        <v>19</v>
      </c>
      <c r="E281" s="1" t="s">
        <v>303</v>
      </c>
      <c r="F281" s="2">
        <v>600</v>
      </c>
      <c r="G281" s="7">
        <v>0</v>
      </c>
      <c r="H281" s="8"/>
      <c r="I281" s="7">
        <f t="shared" si="27"/>
        <v>0</v>
      </c>
      <c r="J281" s="8"/>
      <c r="K281" s="7">
        <f t="shared" si="26"/>
        <v>0</v>
      </c>
      <c r="L281" s="8"/>
      <c r="M281" s="9">
        <f t="shared" si="25"/>
        <v>0</v>
      </c>
      <c r="N281" s="10"/>
      <c r="O281" s="9">
        <f t="shared" si="24"/>
        <v>0</v>
      </c>
      <c r="P281" s="10"/>
      <c r="Q281" s="9">
        <f t="shared" si="23"/>
        <v>0</v>
      </c>
      <c r="R281" s="10"/>
      <c r="S281" s="9">
        <f t="shared" si="22"/>
        <v>0</v>
      </c>
      <c r="T281" s="10"/>
      <c r="U281" s="9">
        <f t="shared" si="28"/>
        <v>0</v>
      </c>
    </row>
    <row r="282" spans="1:21" ht="93.75" customHeight="1">
      <c r="A282" s="3" t="s">
        <v>419</v>
      </c>
      <c r="B282" s="2" t="s">
        <v>4</v>
      </c>
      <c r="C282" s="2" t="s">
        <v>23</v>
      </c>
      <c r="D282" s="2" t="s">
        <v>19</v>
      </c>
      <c r="E282" s="1" t="s">
        <v>404</v>
      </c>
      <c r="F282" s="2"/>
      <c r="G282" s="7"/>
      <c r="H282" s="8"/>
      <c r="I282" s="7"/>
      <c r="J282" s="8"/>
      <c r="K282" s="7"/>
      <c r="L282" s="8"/>
      <c r="M282" s="9"/>
      <c r="N282" s="10"/>
      <c r="O282" s="9"/>
      <c r="P282" s="10"/>
      <c r="Q282" s="9">
        <f t="shared" si="23"/>
        <v>0</v>
      </c>
      <c r="R282" s="10">
        <f>R283</f>
        <v>9473.6842099999994</v>
      </c>
      <c r="S282" s="9">
        <f t="shared" si="22"/>
        <v>9473.6842099999994</v>
      </c>
      <c r="T282" s="10">
        <f>T283</f>
        <v>0</v>
      </c>
      <c r="U282" s="9">
        <f t="shared" si="28"/>
        <v>9473.6842099999994</v>
      </c>
    </row>
    <row r="283" spans="1:21" ht="38.25">
      <c r="A283" s="3" t="s">
        <v>65</v>
      </c>
      <c r="B283" s="2" t="s">
        <v>4</v>
      </c>
      <c r="C283" s="2" t="s">
        <v>23</v>
      </c>
      <c r="D283" s="2" t="s">
        <v>19</v>
      </c>
      <c r="E283" s="1" t="s">
        <v>404</v>
      </c>
      <c r="F283" s="2">
        <v>600</v>
      </c>
      <c r="G283" s="7"/>
      <c r="H283" s="8"/>
      <c r="I283" s="7"/>
      <c r="J283" s="8"/>
      <c r="K283" s="7"/>
      <c r="L283" s="8"/>
      <c r="M283" s="9"/>
      <c r="N283" s="10"/>
      <c r="O283" s="9"/>
      <c r="P283" s="10"/>
      <c r="Q283" s="9">
        <f t="shared" si="23"/>
        <v>0</v>
      </c>
      <c r="R283" s="10">
        <v>9473.6842099999994</v>
      </c>
      <c r="S283" s="9">
        <f t="shared" si="22"/>
        <v>9473.6842099999994</v>
      </c>
      <c r="T283" s="10"/>
      <c r="U283" s="9">
        <f t="shared" si="28"/>
        <v>9473.6842099999994</v>
      </c>
    </row>
    <row r="284" spans="1:21" ht="127.5">
      <c r="A284" s="17" t="s">
        <v>109</v>
      </c>
      <c r="B284" s="2" t="s">
        <v>4</v>
      </c>
      <c r="C284" s="2" t="s">
        <v>23</v>
      </c>
      <c r="D284" s="2" t="s">
        <v>19</v>
      </c>
      <c r="E284" s="14" t="s">
        <v>110</v>
      </c>
      <c r="F284" s="2"/>
      <c r="G284" s="7">
        <v>489.61599999999999</v>
      </c>
      <c r="H284" s="8">
        <f>H285</f>
        <v>0</v>
      </c>
      <c r="I284" s="7">
        <f t="shared" si="27"/>
        <v>489.61599999999999</v>
      </c>
      <c r="J284" s="8">
        <f>J285</f>
        <v>0</v>
      </c>
      <c r="K284" s="7">
        <f t="shared" si="26"/>
        <v>489.61599999999999</v>
      </c>
      <c r="L284" s="8">
        <f>L285</f>
        <v>0</v>
      </c>
      <c r="M284" s="9">
        <f t="shared" si="25"/>
        <v>489.61599999999999</v>
      </c>
      <c r="N284" s="10">
        <f>N285</f>
        <v>0</v>
      </c>
      <c r="O284" s="9">
        <f t="shared" si="24"/>
        <v>489.61599999999999</v>
      </c>
      <c r="P284" s="10">
        <f>P285</f>
        <v>0</v>
      </c>
      <c r="Q284" s="9">
        <f t="shared" si="23"/>
        <v>489.61599999999999</v>
      </c>
      <c r="R284" s="10">
        <f>R285</f>
        <v>0</v>
      </c>
      <c r="S284" s="9">
        <f t="shared" si="22"/>
        <v>489.61599999999999</v>
      </c>
      <c r="T284" s="10">
        <f>T285</f>
        <v>0</v>
      </c>
      <c r="U284" s="9">
        <f t="shared" si="28"/>
        <v>489.61599999999999</v>
      </c>
    </row>
    <row r="285" spans="1:21" ht="38.25">
      <c r="A285" s="3" t="s">
        <v>65</v>
      </c>
      <c r="B285" s="2" t="s">
        <v>4</v>
      </c>
      <c r="C285" s="2" t="s">
        <v>23</v>
      </c>
      <c r="D285" s="2" t="s">
        <v>19</v>
      </c>
      <c r="E285" s="14" t="s">
        <v>110</v>
      </c>
      <c r="F285" s="2">
        <v>600</v>
      </c>
      <c r="G285" s="7">
        <v>489.61599999999999</v>
      </c>
      <c r="H285" s="8"/>
      <c r="I285" s="7">
        <f t="shared" si="27"/>
        <v>489.61599999999999</v>
      </c>
      <c r="J285" s="8"/>
      <c r="K285" s="7">
        <f t="shared" si="26"/>
        <v>489.61599999999999</v>
      </c>
      <c r="L285" s="8"/>
      <c r="M285" s="9">
        <f t="shared" si="25"/>
        <v>489.61599999999999</v>
      </c>
      <c r="N285" s="10"/>
      <c r="O285" s="9">
        <f t="shared" si="24"/>
        <v>489.61599999999999</v>
      </c>
      <c r="P285" s="10"/>
      <c r="Q285" s="9">
        <f t="shared" si="23"/>
        <v>489.61599999999999</v>
      </c>
      <c r="R285" s="10"/>
      <c r="S285" s="9">
        <f t="shared" si="22"/>
        <v>489.61599999999999</v>
      </c>
      <c r="T285" s="10"/>
      <c r="U285" s="9">
        <f t="shared" si="28"/>
        <v>489.61599999999999</v>
      </c>
    </row>
    <row r="286" spans="1:21" ht="51">
      <c r="A286" s="3" t="s">
        <v>121</v>
      </c>
      <c r="B286" s="2" t="s">
        <v>4</v>
      </c>
      <c r="C286" s="2" t="s">
        <v>23</v>
      </c>
      <c r="D286" s="2" t="s">
        <v>25</v>
      </c>
      <c r="E286" s="1" t="s">
        <v>125</v>
      </c>
      <c r="F286" s="2"/>
      <c r="G286" s="7">
        <v>25170.733910000003</v>
      </c>
      <c r="H286" s="8">
        <f>H287</f>
        <v>800.96</v>
      </c>
      <c r="I286" s="7">
        <f t="shared" si="27"/>
        <v>25971.693910000002</v>
      </c>
      <c r="J286" s="8">
        <f>J287</f>
        <v>0</v>
      </c>
      <c r="K286" s="7">
        <f t="shared" si="26"/>
        <v>25971.693910000002</v>
      </c>
      <c r="L286" s="8">
        <f>L287</f>
        <v>0</v>
      </c>
      <c r="M286" s="9">
        <f t="shared" si="25"/>
        <v>25971.693910000002</v>
      </c>
      <c r="N286" s="10">
        <f>N287</f>
        <v>0</v>
      </c>
      <c r="O286" s="9">
        <f t="shared" si="24"/>
        <v>25971.693910000002</v>
      </c>
      <c r="P286" s="10">
        <f>P287</f>
        <v>0</v>
      </c>
      <c r="Q286" s="9">
        <f t="shared" si="23"/>
        <v>25971.693910000002</v>
      </c>
      <c r="R286" s="10">
        <f>R287</f>
        <v>0</v>
      </c>
      <c r="S286" s="9">
        <f t="shared" si="22"/>
        <v>25971.693910000002</v>
      </c>
      <c r="T286" s="10">
        <f>T287</f>
        <v>-221.52118999999999</v>
      </c>
      <c r="U286" s="9">
        <f t="shared" si="28"/>
        <v>25750.172720000002</v>
      </c>
    </row>
    <row r="287" spans="1:21" ht="38.25">
      <c r="A287" s="3" t="s">
        <v>65</v>
      </c>
      <c r="B287" s="2" t="s">
        <v>4</v>
      </c>
      <c r="C287" s="2" t="s">
        <v>23</v>
      </c>
      <c r="D287" s="2" t="s">
        <v>25</v>
      </c>
      <c r="E287" s="1" t="s">
        <v>125</v>
      </c>
      <c r="F287" s="2">
        <v>600</v>
      </c>
      <c r="G287" s="7">
        <v>25170.733910000003</v>
      </c>
      <c r="H287" s="8">
        <v>800.96</v>
      </c>
      <c r="I287" s="7">
        <f t="shared" si="27"/>
        <v>25971.693910000002</v>
      </c>
      <c r="J287" s="8"/>
      <c r="K287" s="7">
        <f t="shared" si="26"/>
        <v>25971.693910000002</v>
      </c>
      <c r="L287" s="8"/>
      <c r="M287" s="9">
        <f t="shared" si="25"/>
        <v>25971.693910000002</v>
      </c>
      <c r="N287" s="10"/>
      <c r="O287" s="9">
        <f t="shared" si="24"/>
        <v>25971.693910000002</v>
      </c>
      <c r="P287" s="10"/>
      <c r="Q287" s="9">
        <f t="shared" si="23"/>
        <v>25971.693910000002</v>
      </c>
      <c r="R287" s="10"/>
      <c r="S287" s="9">
        <f t="shared" si="22"/>
        <v>25971.693910000002</v>
      </c>
      <c r="T287" s="10">
        <v>-221.52118999999999</v>
      </c>
      <c r="U287" s="9">
        <f t="shared" si="28"/>
        <v>25750.172720000002</v>
      </c>
    </row>
    <row r="288" spans="1:21" ht="25.5">
      <c r="A288" s="3" t="s">
        <v>122</v>
      </c>
      <c r="B288" s="2" t="s">
        <v>4</v>
      </c>
      <c r="C288" s="2" t="s">
        <v>23</v>
      </c>
      <c r="D288" s="2" t="s">
        <v>25</v>
      </c>
      <c r="E288" s="1" t="s">
        <v>126</v>
      </c>
      <c r="F288" s="2"/>
      <c r="G288" s="7">
        <v>150</v>
      </c>
      <c r="H288" s="8">
        <f>H289</f>
        <v>0</v>
      </c>
      <c r="I288" s="7">
        <f t="shared" si="27"/>
        <v>150</v>
      </c>
      <c r="J288" s="8">
        <f>J289</f>
        <v>0</v>
      </c>
      <c r="K288" s="7">
        <f t="shared" si="26"/>
        <v>150</v>
      </c>
      <c r="L288" s="8">
        <f>L289</f>
        <v>0</v>
      </c>
      <c r="M288" s="9">
        <f t="shared" si="25"/>
        <v>150</v>
      </c>
      <c r="N288" s="10">
        <f>N289</f>
        <v>0</v>
      </c>
      <c r="O288" s="9">
        <f t="shared" si="24"/>
        <v>150</v>
      </c>
      <c r="P288" s="10">
        <f>P289</f>
        <v>0</v>
      </c>
      <c r="Q288" s="9">
        <f t="shared" si="23"/>
        <v>150</v>
      </c>
      <c r="R288" s="10">
        <f>R289</f>
        <v>0</v>
      </c>
      <c r="S288" s="9">
        <f t="shared" ref="S288:S353" si="29">Q288+R288</f>
        <v>150</v>
      </c>
      <c r="T288" s="10">
        <f>T289</f>
        <v>0</v>
      </c>
      <c r="U288" s="9">
        <f t="shared" si="28"/>
        <v>150</v>
      </c>
    </row>
    <row r="289" spans="1:21" ht="38.25">
      <c r="A289" s="3" t="s">
        <v>65</v>
      </c>
      <c r="B289" s="2" t="s">
        <v>4</v>
      </c>
      <c r="C289" s="2" t="s">
        <v>23</v>
      </c>
      <c r="D289" s="2" t="s">
        <v>25</v>
      </c>
      <c r="E289" s="1" t="s">
        <v>126</v>
      </c>
      <c r="F289" s="2">
        <v>600</v>
      </c>
      <c r="G289" s="7">
        <v>150</v>
      </c>
      <c r="H289" s="8"/>
      <c r="I289" s="7">
        <f t="shared" si="27"/>
        <v>150</v>
      </c>
      <c r="J289" s="8"/>
      <c r="K289" s="7">
        <f t="shared" si="26"/>
        <v>150</v>
      </c>
      <c r="L289" s="8"/>
      <c r="M289" s="9">
        <f t="shared" si="25"/>
        <v>150</v>
      </c>
      <c r="N289" s="10"/>
      <c r="O289" s="9">
        <f t="shared" si="24"/>
        <v>150</v>
      </c>
      <c r="P289" s="10"/>
      <c r="Q289" s="9">
        <f t="shared" si="23"/>
        <v>150</v>
      </c>
      <c r="R289" s="10"/>
      <c r="S289" s="9">
        <f t="shared" si="29"/>
        <v>150</v>
      </c>
      <c r="T289" s="10"/>
      <c r="U289" s="9">
        <f t="shared" si="28"/>
        <v>150</v>
      </c>
    </row>
    <row r="290" spans="1:21" ht="51">
      <c r="A290" s="3" t="s">
        <v>236</v>
      </c>
      <c r="B290" s="2" t="s">
        <v>4</v>
      </c>
      <c r="C290" s="2" t="s">
        <v>23</v>
      </c>
      <c r="D290" s="2" t="s">
        <v>25</v>
      </c>
      <c r="E290" s="1" t="s">
        <v>248</v>
      </c>
      <c r="F290" s="2"/>
      <c r="G290" s="7">
        <v>0</v>
      </c>
      <c r="H290" s="8">
        <f>H291</f>
        <v>0</v>
      </c>
      <c r="I290" s="7">
        <f t="shared" si="27"/>
        <v>0</v>
      </c>
      <c r="J290" s="8">
        <f>J291</f>
        <v>0</v>
      </c>
      <c r="K290" s="7">
        <f t="shared" si="26"/>
        <v>0</v>
      </c>
      <c r="L290" s="8">
        <f>L291</f>
        <v>0</v>
      </c>
      <c r="M290" s="9">
        <f t="shared" si="25"/>
        <v>0</v>
      </c>
      <c r="N290" s="10">
        <f>N291</f>
        <v>0</v>
      </c>
      <c r="O290" s="9">
        <f t="shared" si="24"/>
        <v>0</v>
      </c>
      <c r="P290" s="10">
        <f>P291</f>
        <v>0</v>
      </c>
      <c r="Q290" s="9">
        <f t="shared" ref="Q290:Q360" si="30">O290+P290</f>
        <v>0</v>
      </c>
      <c r="R290" s="10">
        <f>R291</f>
        <v>0</v>
      </c>
      <c r="S290" s="9">
        <f t="shared" si="29"/>
        <v>0</v>
      </c>
      <c r="T290" s="10">
        <f>T291</f>
        <v>0</v>
      </c>
      <c r="U290" s="9">
        <f t="shared" si="28"/>
        <v>0</v>
      </c>
    </row>
    <row r="291" spans="1:21" ht="38.25">
      <c r="A291" s="3" t="s">
        <v>65</v>
      </c>
      <c r="B291" s="2" t="s">
        <v>4</v>
      </c>
      <c r="C291" s="2" t="s">
        <v>23</v>
      </c>
      <c r="D291" s="2" t="s">
        <v>25</v>
      </c>
      <c r="E291" s="1" t="s">
        <v>248</v>
      </c>
      <c r="F291" s="2">
        <v>600</v>
      </c>
      <c r="G291" s="7">
        <v>0</v>
      </c>
      <c r="H291" s="8"/>
      <c r="I291" s="7">
        <f t="shared" si="27"/>
        <v>0</v>
      </c>
      <c r="J291" s="8"/>
      <c r="K291" s="7">
        <f t="shared" si="26"/>
        <v>0</v>
      </c>
      <c r="L291" s="8"/>
      <c r="M291" s="9">
        <f t="shared" si="25"/>
        <v>0</v>
      </c>
      <c r="N291" s="10"/>
      <c r="O291" s="9">
        <f t="shared" si="24"/>
        <v>0</v>
      </c>
      <c r="P291" s="10"/>
      <c r="Q291" s="9">
        <f t="shared" si="30"/>
        <v>0</v>
      </c>
      <c r="R291" s="10"/>
      <c r="S291" s="9">
        <f t="shared" si="29"/>
        <v>0</v>
      </c>
      <c r="T291" s="10"/>
      <c r="U291" s="9">
        <f t="shared" si="28"/>
        <v>0</v>
      </c>
    </row>
    <row r="292" spans="1:21" ht="102">
      <c r="A292" s="17" t="s">
        <v>123</v>
      </c>
      <c r="B292" s="2" t="s">
        <v>4</v>
      </c>
      <c r="C292" s="2" t="s">
        <v>23</v>
      </c>
      <c r="D292" s="2" t="s">
        <v>25</v>
      </c>
      <c r="E292" s="1" t="s">
        <v>127</v>
      </c>
      <c r="F292" s="2"/>
      <c r="G292" s="7">
        <v>3150</v>
      </c>
      <c r="H292" s="8">
        <f>H293</f>
        <v>2421.26611</v>
      </c>
      <c r="I292" s="7">
        <f t="shared" si="27"/>
        <v>5571.2661100000005</v>
      </c>
      <c r="J292" s="8">
        <f>J293</f>
        <v>0</v>
      </c>
      <c r="K292" s="7">
        <f t="shared" si="26"/>
        <v>5571.2661100000005</v>
      </c>
      <c r="L292" s="8">
        <f>L293</f>
        <v>800</v>
      </c>
      <c r="M292" s="9">
        <f t="shared" si="25"/>
        <v>6371.2661100000005</v>
      </c>
      <c r="N292" s="10">
        <f>N293</f>
        <v>0</v>
      </c>
      <c r="O292" s="9">
        <f t="shared" si="24"/>
        <v>6371.2661100000005</v>
      </c>
      <c r="P292" s="10">
        <f>P293</f>
        <v>-42.105260000000001</v>
      </c>
      <c r="Q292" s="9">
        <f t="shared" si="30"/>
        <v>6329.1608500000002</v>
      </c>
      <c r="R292" s="10">
        <f>R293</f>
        <v>-755.25274000000002</v>
      </c>
      <c r="S292" s="9">
        <f t="shared" si="29"/>
        <v>5573.9081100000003</v>
      </c>
      <c r="T292" s="10">
        <f>T293</f>
        <v>0</v>
      </c>
      <c r="U292" s="9">
        <f t="shared" si="28"/>
        <v>5573.9081100000003</v>
      </c>
    </row>
    <row r="293" spans="1:21" ht="38.25">
      <c r="A293" s="3" t="s">
        <v>65</v>
      </c>
      <c r="B293" s="2" t="s">
        <v>4</v>
      </c>
      <c r="C293" s="2" t="s">
        <v>23</v>
      </c>
      <c r="D293" s="2" t="s">
        <v>25</v>
      </c>
      <c r="E293" s="1" t="s">
        <v>127</v>
      </c>
      <c r="F293" s="2">
        <v>600</v>
      </c>
      <c r="G293" s="7">
        <v>3150</v>
      </c>
      <c r="H293" s="8">
        <f>185.70183+100+1142.238+993.32628</f>
        <v>2421.26611</v>
      </c>
      <c r="I293" s="7">
        <f t="shared" si="27"/>
        <v>5571.2661100000005</v>
      </c>
      <c r="J293" s="8"/>
      <c r="K293" s="7">
        <f t="shared" si="26"/>
        <v>5571.2661100000005</v>
      </c>
      <c r="L293" s="8">
        <v>800</v>
      </c>
      <c r="M293" s="9">
        <f t="shared" si="25"/>
        <v>6371.2661100000005</v>
      </c>
      <c r="N293" s="10"/>
      <c r="O293" s="9">
        <f t="shared" ref="O293:O363" si="31">M293+N293</f>
        <v>6371.2661100000005</v>
      </c>
      <c r="P293" s="10">
        <v>-42.105260000000001</v>
      </c>
      <c r="Q293" s="9">
        <f t="shared" si="30"/>
        <v>6329.1608500000002</v>
      </c>
      <c r="R293" s="10">
        <v>-755.25274000000002</v>
      </c>
      <c r="S293" s="9">
        <f t="shared" si="29"/>
        <v>5573.9081100000003</v>
      </c>
      <c r="T293" s="10"/>
      <c r="U293" s="9">
        <f t="shared" si="28"/>
        <v>5573.9081100000003</v>
      </c>
    </row>
    <row r="294" spans="1:21" ht="38.25">
      <c r="A294" s="3" t="s">
        <v>124</v>
      </c>
      <c r="B294" s="2" t="s">
        <v>4</v>
      </c>
      <c r="C294" s="2" t="s">
        <v>23</v>
      </c>
      <c r="D294" s="2" t="s">
        <v>25</v>
      </c>
      <c r="E294" s="1" t="s">
        <v>128</v>
      </c>
      <c r="F294" s="2"/>
      <c r="G294" s="7">
        <v>478</v>
      </c>
      <c r="H294" s="8">
        <f>H295</f>
        <v>0</v>
      </c>
      <c r="I294" s="7">
        <f t="shared" si="27"/>
        <v>478</v>
      </c>
      <c r="J294" s="8">
        <f>J295</f>
        <v>0</v>
      </c>
      <c r="K294" s="7">
        <f t="shared" si="26"/>
        <v>478</v>
      </c>
      <c r="L294" s="8">
        <f>L295</f>
        <v>0</v>
      </c>
      <c r="M294" s="9">
        <f t="shared" si="25"/>
        <v>478</v>
      </c>
      <c r="N294" s="10">
        <f>N295</f>
        <v>0</v>
      </c>
      <c r="O294" s="9">
        <f t="shared" si="31"/>
        <v>478</v>
      </c>
      <c r="P294" s="10">
        <f>P295</f>
        <v>0</v>
      </c>
      <c r="Q294" s="9">
        <f t="shared" si="30"/>
        <v>478</v>
      </c>
      <c r="R294" s="10">
        <f>R295</f>
        <v>0</v>
      </c>
      <c r="S294" s="9">
        <f t="shared" si="29"/>
        <v>478</v>
      </c>
      <c r="T294" s="10">
        <f>T295</f>
        <v>0</v>
      </c>
      <c r="U294" s="9">
        <f t="shared" si="28"/>
        <v>478</v>
      </c>
    </row>
    <row r="295" spans="1:21" ht="38.25">
      <c r="A295" s="3" t="s">
        <v>65</v>
      </c>
      <c r="B295" s="2" t="s">
        <v>4</v>
      </c>
      <c r="C295" s="2" t="s">
        <v>23</v>
      </c>
      <c r="D295" s="2" t="s">
        <v>25</v>
      </c>
      <c r="E295" s="1" t="s">
        <v>128</v>
      </c>
      <c r="F295" s="2">
        <v>600</v>
      </c>
      <c r="G295" s="7">
        <v>478</v>
      </c>
      <c r="H295" s="8"/>
      <c r="I295" s="7">
        <f t="shared" si="27"/>
        <v>478</v>
      </c>
      <c r="J295" s="8"/>
      <c r="K295" s="7">
        <f t="shared" si="26"/>
        <v>478</v>
      </c>
      <c r="L295" s="8"/>
      <c r="M295" s="9">
        <f t="shared" ref="M295:M365" si="32">K295+L295</f>
        <v>478</v>
      </c>
      <c r="N295" s="10"/>
      <c r="O295" s="9">
        <f t="shared" si="31"/>
        <v>478</v>
      </c>
      <c r="P295" s="10"/>
      <c r="Q295" s="9">
        <f t="shared" si="30"/>
        <v>478</v>
      </c>
      <c r="R295" s="10"/>
      <c r="S295" s="9">
        <f t="shared" si="29"/>
        <v>478</v>
      </c>
      <c r="T295" s="10"/>
      <c r="U295" s="9">
        <f t="shared" si="28"/>
        <v>478</v>
      </c>
    </row>
    <row r="296" spans="1:21" ht="38.25">
      <c r="A296" s="3" t="s">
        <v>330</v>
      </c>
      <c r="B296" s="2" t="s">
        <v>4</v>
      </c>
      <c r="C296" s="2" t="s">
        <v>23</v>
      </c>
      <c r="D296" s="2" t="s">
        <v>25</v>
      </c>
      <c r="E296" s="14" t="s">
        <v>315</v>
      </c>
      <c r="F296" s="2"/>
      <c r="G296" s="7">
        <v>2600</v>
      </c>
      <c r="H296" s="8">
        <f>H297</f>
        <v>0</v>
      </c>
      <c r="I296" s="7">
        <f t="shared" si="27"/>
        <v>2600</v>
      </c>
      <c r="J296" s="8">
        <f>J297</f>
        <v>0</v>
      </c>
      <c r="K296" s="7">
        <f t="shared" si="26"/>
        <v>2600</v>
      </c>
      <c r="L296" s="8">
        <f>L297</f>
        <v>0</v>
      </c>
      <c r="M296" s="9">
        <f t="shared" si="32"/>
        <v>2600</v>
      </c>
      <c r="N296" s="10">
        <f>N297</f>
        <v>0</v>
      </c>
      <c r="O296" s="9">
        <f t="shared" si="31"/>
        <v>2600</v>
      </c>
      <c r="P296" s="10">
        <f>P297</f>
        <v>0</v>
      </c>
      <c r="Q296" s="9">
        <f t="shared" si="30"/>
        <v>2600</v>
      </c>
      <c r="R296" s="10">
        <f>R297</f>
        <v>114.99936</v>
      </c>
      <c r="S296" s="9">
        <f t="shared" si="29"/>
        <v>2714.9993599999998</v>
      </c>
      <c r="T296" s="10">
        <f>T297</f>
        <v>0</v>
      </c>
      <c r="U296" s="9">
        <f t="shared" si="28"/>
        <v>2714.9993599999998</v>
      </c>
    </row>
    <row r="297" spans="1:21" ht="38.25">
      <c r="A297" s="3" t="s">
        <v>65</v>
      </c>
      <c r="B297" s="2" t="s">
        <v>4</v>
      </c>
      <c r="C297" s="2" t="s">
        <v>23</v>
      </c>
      <c r="D297" s="2" t="s">
        <v>25</v>
      </c>
      <c r="E297" s="14" t="s">
        <v>315</v>
      </c>
      <c r="F297" s="2">
        <v>600</v>
      </c>
      <c r="G297" s="7">
        <v>2600</v>
      </c>
      <c r="H297" s="8"/>
      <c r="I297" s="7">
        <f t="shared" si="27"/>
        <v>2600</v>
      </c>
      <c r="J297" s="8"/>
      <c r="K297" s="7">
        <f t="shared" si="26"/>
        <v>2600</v>
      </c>
      <c r="L297" s="8"/>
      <c r="M297" s="9">
        <f t="shared" si="32"/>
        <v>2600</v>
      </c>
      <c r="N297" s="10"/>
      <c r="O297" s="9">
        <f t="shared" si="31"/>
        <v>2600</v>
      </c>
      <c r="P297" s="10"/>
      <c r="Q297" s="9">
        <f t="shared" si="30"/>
        <v>2600</v>
      </c>
      <c r="R297" s="10">
        <v>114.99936</v>
      </c>
      <c r="S297" s="9">
        <f t="shared" si="29"/>
        <v>2714.9993599999998</v>
      </c>
      <c r="T297" s="10"/>
      <c r="U297" s="9">
        <f t="shared" si="28"/>
        <v>2714.9993599999998</v>
      </c>
    </row>
    <row r="298" spans="1:21" ht="178.5">
      <c r="A298" s="17" t="s">
        <v>345</v>
      </c>
      <c r="B298" s="2" t="s">
        <v>4</v>
      </c>
      <c r="C298" s="2" t="s">
        <v>23</v>
      </c>
      <c r="D298" s="2" t="s">
        <v>25</v>
      </c>
      <c r="E298" s="14" t="s">
        <v>129</v>
      </c>
      <c r="F298" s="2"/>
      <c r="G298" s="7">
        <v>104717.23575000001</v>
      </c>
      <c r="H298" s="8">
        <f>H299</f>
        <v>0</v>
      </c>
      <c r="I298" s="7">
        <f t="shared" si="27"/>
        <v>104717.23575000001</v>
      </c>
      <c r="J298" s="8">
        <f>J299</f>
        <v>0</v>
      </c>
      <c r="K298" s="7">
        <f t="shared" si="26"/>
        <v>104717.23575000001</v>
      </c>
      <c r="L298" s="8">
        <f>L299</f>
        <v>0</v>
      </c>
      <c r="M298" s="9">
        <f t="shared" si="32"/>
        <v>104717.23575000001</v>
      </c>
      <c r="N298" s="10">
        <f>N299</f>
        <v>0</v>
      </c>
      <c r="O298" s="9">
        <f t="shared" si="31"/>
        <v>104717.23575000001</v>
      </c>
      <c r="P298" s="10">
        <f>P299</f>
        <v>0</v>
      </c>
      <c r="Q298" s="9">
        <f t="shared" si="30"/>
        <v>104717.23575000001</v>
      </c>
      <c r="R298" s="10">
        <f>R299</f>
        <v>811.39090999999996</v>
      </c>
      <c r="S298" s="9">
        <f t="shared" si="29"/>
        <v>105528.62666000001</v>
      </c>
      <c r="T298" s="10">
        <f>T299</f>
        <v>0</v>
      </c>
      <c r="U298" s="9">
        <f t="shared" si="28"/>
        <v>105528.62666000001</v>
      </c>
    </row>
    <row r="299" spans="1:21" ht="38.25">
      <c r="A299" s="3" t="s">
        <v>65</v>
      </c>
      <c r="B299" s="2" t="s">
        <v>4</v>
      </c>
      <c r="C299" s="2" t="s">
        <v>23</v>
      </c>
      <c r="D299" s="2" t="s">
        <v>25</v>
      </c>
      <c r="E299" s="14" t="s">
        <v>129</v>
      </c>
      <c r="F299" s="2">
        <v>600</v>
      </c>
      <c r="G299" s="7">
        <v>104717.23575000001</v>
      </c>
      <c r="H299" s="8"/>
      <c r="I299" s="7">
        <f t="shared" si="27"/>
        <v>104717.23575000001</v>
      </c>
      <c r="J299" s="8"/>
      <c r="K299" s="7">
        <f t="shared" si="26"/>
        <v>104717.23575000001</v>
      </c>
      <c r="L299" s="8"/>
      <c r="M299" s="9">
        <f t="shared" si="32"/>
        <v>104717.23575000001</v>
      </c>
      <c r="N299" s="10"/>
      <c r="O299" s="9">
        <f t="shared" si="31"/>
        <v>104717.23575000001</v>
      </c>
      <c r="P299" s="10"/>
      <c r="Q299" s="9">
        <f t="shared" si="30"/>
        <v>104717.23575000001</v>
      </c>
      <c r="R299" s="10">
        <v>811.39090999999996</v>
      </c>
      <c r="S299" s="9">
        <f t="shared" si="29"/>
        <v>105528.62666000001</v>
      </c>
      <c r="T299" s="10"/>
      <c r="U299" s="9">
        <f t="shared" si="28"/>
        <v>105528.62666000001</v>
      </c>
    </row>
    <row r="300" spans="1:21" ht="102">
      <c r="A300" s="3" t="s">
        <v>289</v>
      </c>
      <c r="B300" s="2" t="s">
        <v>4</v>
      </c>
      <c r="C300" s="2" t="s">
        <v>23</v>
      </c>
      <c r="D300" s="2" t="s">
        <v>25</v>
      </c>
      <c r="E300" s="14" t="s">
        <v>255</v>
      </c>
      <c r="F300" s="2"/>
      <c r="G300" s="7">
        <v>10858.68</v>
      </c>
      <c r="H300" s="8">
        <f>H301</f>
        <v>0</v>
      </c>
      <c r="I300" s="7">
        <f t="shared" si="27"/>
        <v>10858.68</v>
      </c>
      <c r="J300" s="8">
        <f>J301</f>
        <v>0</v>
      </c>
      <c r="K300" s="7">
        <f t="shared" ref="K300:K372" si="33">I300+J300</f>
        <v>10858.68</v>
      </c>
      <c r="L300" s="8">
        <f>L301</f>
        <v>0</v>
      </c>
      <c r="M300" s="9">
        <f t="shared" si="32"/>
        <v>10858.68</v>
      </c>
      <c r="N300" s="10">
        <f>N301</f>
        <v>0</v>
      </c>
      <c r="O300" s="9">
        <f t="shared" si="31"/>
        <v>10858.68</v>
      </c>
      <c r="P300" s="10">
        <f>P301</f>
        <v>0</v>
      </c>
      <c r="Q300" s="9">
        <f t="shared" si="30"/>
        <v>10858.68</v>
      </c>
      <c r="R300" s="10">
        <f>R301</f>
        <v>0</v>
      </c>
      <c r="S300" s="9">
        <f t="shared" si="29"/>
        <v>10858.68</v>
      </c>
      <c r="T300" s="10">
        <f>T301</f>
        <v>0</v>
      </c>
      <c r="U300" s="9">
        <f t="shared" si="28"/>
        <v>10858.68</v>
      </c>
    </row>
    <row r="301" spans="1:21" ht="38.25">
      <c r="A301" s="3" t="s">
        <v>65</v>
      </c>
      <c r="B301" s="2" t="s">
        <v>4</v>
      </c>
      <c r="C301" s="2" t="s">
        <v>23</v>
      </c>
      <c r="D301" s="2" t="s">
        <v>25</v>
      </c>
      <c r="E301" s="14" t="s">
        <v>255</v>
      </c>
      <c r="F301" s="2">
        <v>600</v>
      </c>
      <c r="G301" s="7">
        <v>10858.68</v>
      </c>
      <c r="H301" s="8"/>
      <c r="I301" s="7">
        <f t="shared" si="27"/>
        <v>10858.68</v>
      </c>
      <c r="J301" s="8"/>
      <c r="K301" s="7">
        <f t="shared" si="33"/>
        <v>10858.68</v>
      </c>
      <c r="L301" s="8"/>
      <c r="M301" s="9">
        <f t="shared" si="32"/>
        <v>10858.68</v>
      </c>
      <c r="N301" s="10"/>
      <c r="O301" s="9">
        <f t="shared" si="31"/>
        <v>10858.68</v>
      </c>
      <c r="P301" s="10"/>
      <c r="Q301" s="9">
        <f t="shared" si="30"/>
        <v>10858.68</v>
      </c>
      <c r="R301" s="10"/>
      <c r="S301" s="9">
        <f t="shared" si="29"/>
        <v>10858.68</v>
      </c>
      <c r="T301" s="10"/>
      <c r="U301" s="9">
        <f t="shared" si="28"/>
        <v>10858.68</v>
      </c>
    </row>
    <row r="302" spans="1:21" ht="25.5">
      <c r="A302" s="3" t="s">
        <v>130</v>
      </c>
      <c r="B302" s="2" t="s">
        <v>4</v>
      </c>
      <c r="C302" s="2" t="s">
        <v>23</v>
      </c>
      <c r="D302" s="2" t="s">
        <v>25</v>
      </c>
      <c r="E302" s="1" t="s">
        <v>131</v>
      </c>
      <c r="F302" s="2"/>
      <c r="G302" s="7">
        <v>0</v>
      </c>
      <c r="H302" s="8">
        <f>H303</f>
        <v>0</v>
      </c>
      <c r="I302" s="7">
        <f t="shared" si="27"/>
        <v>0</v>
      </c>
      <c r="J302" s="8">
        <f>J303</f>
        <v>0</v>
      </c>
      <c r="K302" s="7">
        <f t="shared" si="33"/>
        <v>0</v>
      </c>
      <c r="L302" s="8">
        <f>L303</f>
        <v>0</v>
      </c>
      <c r="M302" s="9">
        <f t="shared" si="32"/>
        <v>0</v>
      </c>
      <c r="N302" s="10">
        <f>N303</f>
        <v>0</v>
      </c>
      <c r="O302" s="9">
        <f t="shared" si="31"/>
        <v>0</v>
      </c>
      <c r="P302" s="10">
        <f>P303</f>
        <v>0</v>
      </c>
      <c r="Q302" s="9">
        <f t="shared" si="30"/>
        <v>0</v>
      </c>
      <c r="R302" s="10">
        <f>R303</f>
        <v>0</v>
      </c>
      <c r="S302" s="9">
        <f t="shared" si="29"/>
        <v>0</v>
      </c>
      <c r="T302" s="10">
        <f>T303</f>
        <v>0</v>
      </c>
      <c r="U302" s="9">
        <f t="shared" si="28"/>
        <v>0</v>
      </c>
    </row>
    <row r="303" spans="1:21" ht="38.25">
      <c r="A303" s="3" t="s">
        <v>65</v>
      </c>
      <c r="B303" s="2" t="s">
        <v>4</v>
      </c>
      <c r="C303" s="2" t="s">
        <v>23</v>
      </c>
      <c r="D303" s="2" t="s">
        <v>25</v>
      </c>
      <c r="E303" s="1" t="s">
        <v>131</v>
      </c>
      <c r="F303" s="2">
        <v>600</v>
      </c>
      <c r="G303" s="7">
        <v>0</v>
      </c>
      <c r="H303" s="8"/>
      <c r="I303" s="7">
        <f t="shared" si="27"/>
        <v>0</v>
      </c>
      <c r="J303" s="8"/>
      <c r="K303" s="7">
        <f t="shared" si="33"/>
        <v>0</v>
      </c>
      <c r="L303" s="8"/>
      <c r="M303" s="9">
        <f t="shared" si="32"/>
        <v>0</v>
      </c>
      <c r="N303" s="10"/>
      <c r="O303" s="9">
        <f t="shared" si="31"/>
        <v>0</v>
      </c>
      <c r="P303" s="10"/>
      <c r="Q303" s="9">
        <f t="shared" si="30"/>
        <v>0</v>
      </c>
      <c r="R303" s="10"/>
      <c r="S303" s="9">
        <f t="shared" si="29"/>
        <v>0</v>
      </c>
      <c r="T303" s="10"/>
      <c r="U303" s="9">
        <f t="shared" si="28"/>
        <v>0</v>
      </c>
    </row>
    <row r="304" spans="1:21" ht="38.25">
      <c r="A304" s="3" t="s">
        <v>252</v>
      </c>
      <c r="B304" s="2" t="s">
        <v>4</v>
      </c>
      <c r="C304" s="2" t="s">
        <v>23</v>
      </c>
      <c r="D304" s="2" t="s">
        <v>25</v>
      </c>
      <c r="E304" s="1" t="s">
        <v>253</v>
      </c>
      <c r="F304" s="2"/>
      <c r="G304" s="7">
        <v>0</v>
      </c>
      <c r="H304" s="8">
        <f>H305</f>
        <v>0</v>
      </c>
      <c r="I304" s="7">
        <f t="shared" si="27"/>
        <v>0</v>
      </c>
      <c r="J304" s="8">
        <f>J305</f>
        <v>0</v>
      </c>
      <c r="K304" s="7">
        <f t="shared" si="33"/>
        <v>0</v>
      </c>
      <c r="L304" s="8">
        <f>L305</f>
        <v>0</v>
      </c>
      <c r="M304" s="9">
        <f t="shared" si="32"/>
        <v>0</v>
      </c>
      <c r="N304" s="10">
        <f>N305</f>
        <v>0</v>
      </c>
      <c r="O304" s="9">
        <f t="shared" si="31"/>
        <v>0</v>
      </c>
      <c r="P304" s="10">
        <f>P305</f>
        <v>0</v>
      </c>
      <c r="Q304" s="9">
        <f t="shared" si="30"/>
        <v>0</v>
      </c>
      <c r="R304" s="10">
        <f>R305</f>
        <v>0</v>
      </c>
      <c r="S304" s="9">
        <f t="shared" si="29"/>
        <v>0</v>
      </c>
      <c r="T304" s="10">
        <f>T305</f>
        <v>0</v>
      </c>
      <c r="U304" s="9">
        <f t="shared" si="28"/>
        <v>0</v>
      </c>
    </row>
    <row r="305" spans="1:21" ht="38.25">
      <c r="A305" s="3" t="s">
        <v>65</v>
      </c>
      <c r="B305" s="2" t="s">
        <v>4</v>
      </c>
      <c r="C305" s="2" t="s">
        <v>23</v>
      </c>
      <c r="D305" s="2" t="s">
        <v>25</v>
      </c>
      <c r="E305" s="1" t="s">
        <v>253</v>
      </c>
      <c r="F305" s="2">
        <v>600</v>
      </c>
      <c r="G305" s="7">
        <v>0</v>
      </c>
      <c r="H305" s="8"/>
      <c r="I305" s="7">
        <f t="shared" si="27"/>
        <v>0</v>
      </c>
      <c r="J305" s="8"/>
      <c r="K305" s="7">
        <f t="shared" si="33"/>
        <v>0</v>
      </c>
      <c r="L305" s="8"/>
      <c r="M305" s="9">
        <f t="shared" si="32"/>
        <v>0</v>
      </c>
      <c r="N305" s="10"/>
      <c r="O305" s="9">
        <f t="shared" si="31"/>
        <v>0</v>
      </c>
      <c r="P305" s="10"/>
      <c r="Q305" s="9">
        <f t="shared" si="30"/>
        <v>0</v>
      </c>
      <c r="R305" s="10"/>
      <c r="S305" s="9">
        <f t="shared" si="29"/>
        <v>0</v>
      </c>
      <c r="T305" s="10"/>
      <c r="U305" s="9">
        <f t="shared" si="28"/>
        <v>0</v>
      </c>
    </row>
    <row r="306" spans="1:21" ht="102">
      <c r="A306" s="11" t="s">
        <v>385</v>
      </c>
      <c r="B306" s="2" t="s">
        <v>4</v>
      </c>
      <c r="C306" s="2" t="s">
        <v>23</v>
      </c>
      <c r="D306" s="2" t="s">
        <v>25</v>
      </c>
      <c r="E306" s="1" t="s">
        <v>386</v>
      </c>
      <c r="F306" s="2"/>
      <c r="G306" s="7"/>
      <c r="H306" s="8"/>
      <c r="I306" s="7">
        <f t="shared" si="27"/>
        <v>0</v>
      </c>
      <c r="J306" s="8">
        <f>J307</f>
        <v>15.47213</v>
      </c>
      <c r="K306" s="7">
        <f t="shared" si="33"/>
        <v>15.47213</v>
      </c>
      <c r="L306" s="8">
        <f>L307</f>
        <v>293.97043000000002</v>
      </c>
      <c r="M306" s="9">
        <f t="shared" si="32"/>
        <v>309.44256000000001</v>
      </c>
      <c r="N306" s="10">
        <f>N307</f>
        <v>0</v>
      </c>
      <c r="O306" s="9">
        <f t="shared" si="31"/>
        <v>309.44256000000001</v>
      </c>
      <c r="P306" s="10">
        <f>P307</f>
        <v>0</v>
      </c>
      <c r="Q306" s="9">
        <f t="shared" si="30"/>
        <v>309.44256000000001</v>
      </c>
      <c r="R306" s="10">
        <f>R307</f>
        <v>0</v>
      </c>
      <c r="S306" s="9">
        <f t="shared" si="29"/>
        <v>309.44256000000001</v>
      </c>
      <c r="T306" s="10">
        <f>T307</f>
        <v>0</v>
      </c>
      <c r="U306" s="9">
        <f t="shared" si="28"/>
        <v>309.44256000000001</v>
      </c>
    </row>
    <row r="307" spans="1:21" ht="38.25">
      <c r="A307" s="11" t="s">
        <v>65</v>
      </c>
      <c r="B307" s="2" t="s">
        <v>4</v>
      </c>
      <c r="C307" s="2" t="s">
        <v>23</v>
      </c>
      <c r="D307" s="2" t="s">
        <v>25</v>
      </c>
      <c r="E307" s="1" t="s">
        <v>386</v>
      </c>
      <c r="F307" s="2">
        <v>600</v>
      </c>
      <c r="G307" s="7"/>
      <c r="H307" s="8"/>
      <c r="I307" s="7">
        <f t="shared" si="27"/>
        <v>0</v>
      </c>
      <c r="J307" s="8">
        <v>15.47213</v>
      </c>
      <c r="K307" s="7">
        <f t="shared" si="33"/>
        <v>15.47213</v>
      </c>
      <c r="L307" s="8">
        <v>293.97043000000002</v>
      </c>
      <c r="M307" s="9">
        <f t="shared" si="32"/>
        <v>309.44256000000001</v>
      </c>
      <c r="N307" s="10"/>
      <c r="O307" s="9">
        <f t="shared" si="31"/>
        <v>309.44256000000001</v>
      </c>
      <c r="P307" s="10"/>
      <c r="Q307" s="9">
        <f t="shared" si="30"/>
        <v>309.44256000000001</v>
      </c>
      <c r="R307" s="10"/>
      <c r="S307" s="9">
        <f t="shared" si="29"/>
        <v>309.44256000000001</v>
      </c>
      <c r="T307" s="10"/>
      <c r="U307" s="9">
        <f t="shared" si="28"/>
        <v>309.44256000000001</v>
      </c>
    </row>
    <row r="308" spans="1:21" ht="38.25">
      <c r="A308" s="11" t="s">
        <v>394</v>
      </c>
      <c r="B308" s="2" t="s">
        <v>4</v>
      </c>
      <c r="C308" s="2" t="s">
        <v>23</v>
      </c>
      <c r="D308" s="2" t="s">
        <v>25</v>
      </c>
      <c r="E308" s="1" t="s">
        <v>395</v>
      </c>
      <c r="F308" s="2"/>
      <c r="G308" s="7"/>
      <c r="H308" s="8"/>
      <c r="I308" s="7"/>
      <c r="J308" s="8"/>
      <c r="K308" s="7"/>
      <c r="L308" s="8"/>
      <c r="M308" s="9"/>
      <c r="N308" s="10"/>
      <c r="O308" s="9">
        <f t="shared" si="31"/>
        <v>0</v>
      </c>
      <c r="P308" s="10">
        <f>P309</f>
        <v>42.105260000000001</v>
      </c>
      <c r="Q308" s="9">
        <f t="shared" si="30"/>
        <v>42.105260000000001</v>
      </c>
      <c r="R308" s="10">
        <f>R309</f>
        <v>800</v>
      </c>
      <c r="S308" s="9">
        <f t="shared" si="29"/>
        <v>842.10526000000004</v>
      </c>
      <c r="T308" s="10">
        <f>T309</f>
        <v>0</v>
      </c>
      <c r="U308" s="9">
        <f t="shared" si="28"/>
        <v>842.10526000000004</v>
      </c>
    </row>
    <row r="309" spans="1:21" ht="38.25">
      <c r="A309" s="11" t="s">
        <v>65</v>
      </c>
      <c r="B309" s="2" t="s">
        <v>4</v>
      </c>
      <c r="C309" s="2" t="s">
        <v>23</v>
      </c>
      <c r="D309" s="2" t="s">
        <v>25</v>
      </c>
      <c r="E309" s="1" t="s">
        <v>395</v>
      </c>
      <c r="F309" s="2">
        <v>600</v>
      </c>
      <c r="G309" s="7"/>
      <c r="H309" s="8"/>
      <c r="I309" s="7"/>
      <c r="J309" s="8"/>
      <c r="K309" s="7"/>
      <c r="L309" s="8"/>
      <c r="M309" s="9"/>
      <c r="N309" s="10"/>
      <c r="O309" s="9">
        <f t="shared" si="31"/>
        <v>0</v>
      </c>
      <c r="P309" s="10">
        <v>42.105260000000001</v>
      </c>
      <c r="Q309" s="9">
        <f t="shared" si="30"/>
        <v>42.105260000000001</v>
      </c>
      <c r="R309" s="10">
        <v>800</v>
      </c>
      <c r="S309" s="9">
        <f t="shared" si="29"/>
        <v>842.10526000000004</v>
      </c>
      <c r="T309" s="10"/>
      <c r="U309" s="9">
        <f t="shared" si="28"/>
        <v>842.10526000000004</v>
      </c>
    </row>
    <row r="310" spans="1:21" ht="76.5">
      <c r="A310" s="3" t="s">
        <v>277</v>
      </c>
      <c r="B310" s="2" t="s">
        <v>4</v>
      </c>
      <c r="C310" s="2" t="s">
        <v>23</v>
      </c>
      <c r="D310" s="2" t="s">
        <v>25</v>
      </c>
      <c r="E310" s="1" t="s">
        <v>246</v>
      </c>
      <c r="F310" s="2"/>
      <c r="G310" s="7">
        <v>0</v>
      </c>
      <c r="H310" s="8">
        <f>H311</f>
        <v>0</v>
      </c>
      <c r="I310" s="7">
        <f t="shared" si="27"/>
        <v>0</v>
      </c>
      <c r="J310" s="8">
        <f>J311</f>
        <v>0</v>
      </c>
      <c r="K310" s="7">
        <f t="shared" si="33"/>
        <v>0</v>
      </c>
      <c r="L310" s="8">
        <f>L311</f>
        <v>0</v>
      </c>
      <c r="M310" s="9">
        <f t="shared" si="32"/>
        <v>0</v>
      </c>
      <c r="N310" s="10">
        <f>N311</f>
        <v>0</v>
      </c>
      <c r="O310" s="9">
        <f t="shared" si="31"/>
        <v>0</v>
      </c>
      <c r="P310" s="10">
        <f>P311</f>
        <v>0</v>
      </c>
      <c r="Q310" s="9">
        <f t="shared" si="30"/>
        <v>0</v>
      </c>
      <c r="R310" s="10">
        <f>R311</f>
        <v>0</v>
      </c>
      <c r="S310" s="9">
        <f t="shared" si="29"/>
        <v>0</v>
      </c>
      <c r="T310" s="10">
        <f>T311</f>
        <v>0</v>
      </c>
      <c r="U310" s="9">
        <f t="shared" si="28"/>
        <v>0</v>
      </c>
    </row>
    <row r="311" spans="1:21" ht="38.25">
      <c r="A311" s="3" t="s">
        <v>65</v>
      </c>
      <c r="B311" s="2" t="s">
        <v>4</v>
      </c>
      <c r="C311" s="2" t="s">
        <v>23</v>
      </c>
      <c r="D311" s="2" t="s">
        <v>25</v>
      </c>
      <c r="E311" s="1" t="s">
        <v>246</v>
      </c>
      <c r="F311" s="2">
        <v>600</v>
      </c>
      <c r="G311" s="7">
        <v>0</v>
      </c>
      <c r="H311" s="8"/>
      <c r="I311" s="7">
        <f t="shared" si="27"/>
        <v>0</v>
      </c>
      <c r="J311" s="8"/>
      <c r="K311" s="7">
        <f t="shared" si="33"/>
        <v>0</v>
      </c>
      <c r="L311" s="8"/>
      <c r="M311" s="9">
        <f t="shared" si="32"/>
        <v>0</v>
      </c>
      <c r="N311" s="10"/>
      <c r="O311" s="9">
        <f t="shared" si="31"/>
        <v>0</v>
      </c>
      <c r="P311" s="10"/>
      <c r="Q311" s="9">
        <f t="shared" si="30"/>
        <v>0</v>
      </c>
      <c r="R311" s="10"/>
      <c r="S311" s="9">
        <f t="shared" si="29"/>
        <v>0</v>
      </c>
      <c r="T311" s="10"/>
      <c r="U311" s="9">
        <f t="shared" si="28"/>
        <v>0</v>
      </c>
    </row>
    <row r="312" spans="1:21" ht="51">
      <c r="A312" s="3" t="s">
        <v>278</v>
      </c>
      <c r="B312" s="2" t="s">
        <v>4</v>
      </c>
      <c r="C312" s="2" t="s">
        <v>23</v>
      </c>
      <c r="D312" s="2" t="s">
        <v>25</v>
      </c>
      <c r="E312" s="1" t="s">
        <v>251</v>
      </c>
      <c r="F312" s="2"/>
      <c r="G312" s="7">
        <v>4818.3250600000001</v>
      </c>
      <c r="H312" s="8">
        <f>H313</f>
        <v>0</v>
      </c>
      <c r="I312" s="7">
        <f t="shared" si="27"/>
        <v>4818.3250600000001</v>
      </c>
      <c r="J312" s="8">
        <f>J313</f>
        <v>0</v>
      </c>
      <c r="K312" s="7">
        <f t="shared" si="33"/>
        <v>4818.3250600000001</v>
      </c>
      <c r="L312" s="8">
        <f>L313</f>
        <v>0</v>
      </c>
      <c r="M312" s="9">
        <f t="shared" si="32"/>
        <v>4818.3250600000001</v>
      </c>
      <c r="N312" s="10">
        <f>N313</f>
        <v>0</v>
      </c>
      <c r="O312" s="9">
        <f t="shared" si="31"/>
        <v>4818.3250600000001</v>
      </c>
      <c r="P312" s="10">
        <f>P313</f>
        <v>0</v>
      </c>
      <c r="Q312" s="9">
        <f t="shared" si="30"/>
        <v>4818.3250600000001</v>
      </c>
      <c r="R312" s="10">
        <f>R313</f>
        <v>0</v>
      </c>
      <c r="S312" s="9">
        <f t="shared" si="29"/>
        <v>4818.3250600000001</v>
      </c>
      <c r="T312" s="10">
        <f>T313</f>
        <v>0</v>
      </c>
      <c r="U312" s="9">
        <f t="shared" si="28"/>
        <v>4818.3250600000001</v>
      </c>
    </row>
    <row r="313" spans="1:21" ht="38.25">
      <c r="A313" s="3" t="s">
        <v>65</v>
      </c>
      <c r="B313" s="2" t="s">
        <v>4</v>
      </c>
      <c r="C313" s="2" t="s">
        <v>23</v>
      </c>
      <c r="D313" s="2" t="s">
        <v>25</v>
      </c>
      <c r="E313" s="1" t="s">
        <v>251</v>
      </c>
      <c r="F313" s="2">
        <v>600</v>
      </c>
      <c r="G313" s="7">
        <v>4818.3250600000001</v>
      </c>
      <c r="H313" s="8"/>
      <c r="I313" s="7">
        <f t="shared" si="27"/>
        <v>4818.3250600000001</v>
      </c>
      <c r="J313" s="8"/>
      <c r="K313" s="7">
        <f t="shared" si="33"/>
        <v>4818.3250600000001</v>
      </c>
      <c r="L313" s="8"/>
      <c r="M313" s="9">
        <f t="shared" si="32"/>
        <v>4818.3250600000001</v>
      </c>
      <c r="N313" s="10"/>
      <c r="O313" s="9">
        <f t="shared" si="31"/>
        <v>4818.3250600000001</v>
      </c>
      <c r="P313" s="10"/>
      <c r="Q313" s="9">
        <f t="shared" si="30"/>
        <v>4818.3250600000001</v>
      </c>
      <c r="R313" s="10"/>
      <c r="S313" s="9">
        <f t="shared" si="29"/>
        <v>4818.3250600000001</v>
      </c>
      <c r="T313" s="10"/>
      <c r="U313" s="9">
        <f t="shared" si="28"/>
        <v>4818.3250600000001</v>
      </c>
    </row>
    <row r="314" spans="1:21" ht="38.25">
      <c r="A314" s="3" t="s">
        <v>351</v>
      </c>
      <c r="B314" s="2" t="s">
        <v>4</v>
      </c>
      <c r="C314" s="2" t="s">
        <v>23</v>
      </c>
      <c r="D314" s="2" t="s">
        <v>25</v>
      </c>
      <c r="E314" s="14" t="s">
        <v>261</v>
      </c>
      <c r="F314" s="2"/>
      <c r="G314" s="7">
        <v>2420.5845500000005</v>
      </c>
      <c r="H314" s="8">
        <f>H315</f>
        <v>0</v>
      </c>
      <c r="I314" s="7">
        <f t="shared" si="27"/>
        <v>2420.5845500000005</v>
      </c>
      <c r="J314" s="8">
        <f>J315</f>
        <v>0</v>
      </c>
      <c r="K314" s="7">
        <f t="shared" si="33"/>
        <v>2420.5845500000005</v>
      </c>
      <c r="L314" s="8">
        <f>L315</f>
        <v>0</v>
      </c>
      <c r="M314" s="9">
        <f t="shared" si="32"/>
        <v>2420.5845500000005</v>
      </c>
      <c r="N314" s="10">
        <f>N315</f>
        <v>0</v>
      </c>
      <c r="O314" s="9">
        <f t="shared" si="31"/>
        <v>2420.5845500000005</v>
      </c>
      <c r="P314" s="10">
        <f>P315</f>
        <v>0</v>
      </c>
      <c r="Q314" s="9">
        <f t="shared" si="30"/>
        <v>2420.5845500000005</v>
      </c>
      <c r="R314" s="10">
        <f>R315</f>
        <v>0</v>
      </c>
      <c r="S314" s="9">
        <f t="shared" si="29"/>
        <v>2420.5845500000005</v>
      </c>
      <c r="T314" s="10">
        <f>T315</f>
        <v>0</v>
      </c>
      <c r="U314" s="9">
        <f t="shared" si="28"/>
        <v>2420.5845500000005</v>
      </c>
    </row>
    <row r="315" spans="1:21" ht="38.25">
      <c r="A315" s="3" t="s">
        <v>65</v>
      </c>
      <c r="B315" s="2" t="s">
        <v>4</v>
      </c>
      <c r="C315" s="2" t="s">
        <v>23</v>
      </c>
      <c r="D315" s="2" t="s">
        <v>25</v>
      </c>
      <c r="E315" s="14" t="s">
        <v>261</v>
      </c>
      <c r="F315" s="2">
        <v>600</v>
      </c>
      <c r="G315" s="7">
        <v>2420.5845500000005</v>
      </c>
      <c r="H315" s="8"/>
      <c r="I315" s="7">
        <f t="shared" si="27"/>
        <v>2420.5845500000005</v>
      </c>
      <c r="J315" s="8"/>
      <c r="K315" s="7">
        <f t="shared" si="33"/>
        <v>2420.5845500000005</v>
      </c>
      <c r="L315" s="8"/>
      <c r="M315" s="9">
        <f t="shared" si="32"/>
        <v>2420.5845500000005</v>
      </c>
      <c r="N315" s="10"/>
      <c r="O315" s="9">
        <f t="shared" si="31"/>
        <v>2420.5845500000005</v>
      </c>
      <c r="P315" s="10"/>
      <c r="Q315" s="9">
        <f t="shared" si="30"/>
        <v>2420.5845500000005</v>
      </c>
      <c r="R315" s="10"/>
      <c r="S315" s="9">
        <f t="shared" si="29"/>
        <v>2420.5845500000005</v>
      </c>
      <c r="T315" s="10"/>
      <c r="U315" s="9">
        <f t="shared" si="28"/>
        <v>2420.5845500000005</v>
      </c>
    </row>
    <row r="316" spans="1:21" ht="51.75" customHeight="1">
      <c r="A316" s="3" t="s">
        <v>422</v>
      </c>
      <c r="B316" s="2" t="s">
        <v>4</v>
      </c>
      <c r="C316" s="2" t="s">
        <v>23</v>
      </c>
      <c r="D316" s="2" t="s">
        <v>25</v>
      </c>
      <c r="E316" s="14" t="s">
        <v>423</v>
      </c>
      <c r="F316" s="2"/>
      <c r="G316" s="7"/>
      <c r="H316" s="8"/>
      <c r="I316" s="7"/>
      <c r="J316" s="8"/>
      <c r="K316" s="7"/>
      <c r="L316" s="8"/>
      <c r="M316" s="9"/>
      <c r="N316" s="10"/>
      <c r="O316" s="9"/>
      <c r="P316" s="10"/>
      <c r="Q316" s="9"/>
      <c r="R316" s="10"/>
      <c r="S316" s="9">
        <f t="shared" si="29"/>
        <v>0</v>
      </c>
      <c r="T316" s="10">
        <f>T317</f>
        <v>36.404000000000003</v>
      </c>
      <c r="U316" s="9">
        <f t="shared" si="28"/>
        <v>36.404000000000003</v>
      </c>
    </row>
    <row r="317" spans="1:21" ht="38.25">
      <c r="A317" s="3" t="s">
        <v>65</v>
      </c>
      <c r="B317" s="2" t="s">
        <v>4</v>
      </c>
      <c r="C317" s="2" t="s">
        <v>23</v>
      </c>
      <c r="D317" s="2" t="s">
        <v>25</v>
      </c>
      <c r="E317" s="14" t="s">
        <v>423</v>
      </c>
      <c r="F317" s="2">
        <v>600</v>
      </c>
      <c r="G317" s="7"/>
      <c r="H317" s="8"/>
      <c r="I317" s="7"/>
      <c r="J317" s="8"/>
      <c r="K317" s="7"/>
      <c r="L317" s="8"/>
      <c r="M317" s="9"/>
      <c r="N317" s="10"/>
      <c r="O317" s="9"/>
      <c r="P317" s="10"/>
      <c r="Q317" s="9"/>
      <c r="R317" s="10"/>
      <c r="S317" s="9">
        <f t="shared" si="29"/>
        <v>0</v>
      </c>
      <c r="T317" s="10">
        <v>36.404000000000003</v>
      </c>
      <c r="U317" s="9">
        <f t="shared" si="28"/>
        <v>36.404000000000003</v>
      </c>
    </row>
    <row r="318" spans="1:21" ht="102">
      <c r="A318" s="3" t="s">
        <v>344</v>
      </c>
      <c r="B318" s="2" t="s">
        <v>4</v>
      </c>
      <c r="C318" s="2" t="s">
        <v>23</v>
      </c>
      <c r="D318" s="2" t="s">
        <v>25</v>
      </c>
      <c r="E318" s="14" t="s">
        <v>262</v>
      </c>
      <c r="F318" s="2"/>
      <c r="G318" s="7">
        <v>16571.45246</v>
      </c>
      <c r="H318" s="8">
        <f>H319</f>
        <v>0</v>
      </c>
      <c r="I318" s="7">
        <f t="shared" si="27"/>
        <v>16571.45246</v>
      </c>
      <c r="J318" s="8">
        <f>J319</f>
        <v>0</v>
      </c>
      <c r="K318" s="7">
        <f t="shared" si="33"/>
        <v>16571.45246</v>
      </c>
      <c r="L318" s="8">
        <f>L319</f>
        <v>0</v>
      </c>
      <c r="M318" s="9">
        <f t="shared" si="32"/>
        <v>16571.45246</v>
      </c>
      <c r="N318" s="10">
        <f>N319</f>
        <v>0</v>
      </c>
      <c r="O318" s="9">
        <f t="shared" si="31"/>
        <v>16571.45246</v>
      </c>
      <c r="P318" s="10">
        <f>P319</f>
        <v>0</v>
      </c>
      <c r="Q318" s="9">
        <f t="shared" si="30"/>
        <v>16571.45246</v>
      </c>
      <c r="R318" s="10">
        <f>R319</f>
        <v>0</v>
      </c>
      <c r="S318" s="9">
        <f t="shared" si="29"/>
        <v>16571.45246</v>
      </c>
      <c r="T318" s="10">
        <f>T319</f>
        <v>0</v>
      </c>
      <c r="U318" s="9">
        <f t="shared" si="28"/>
        <v>16571.45246</v>
      </c>
    </row>
    <row r="319" spans="1:21" ht="38.25">
      <c r="A319" s="3" t="s">
        <v>65</v>
      </c>
      <c r="B319" s="2" t="s">
        <v>4</v>
      </c>
      <c r="C319" s="2" t="s">
        <v>23</v>
      </c>
      <c r="D319" s="2" t="s">
        <v>25</v>
      </c>
      <c r="E319" s="14" t="s">
        <v>262</v>
      </c>
      <c r="F319" s="2">
        <v>600</v>
      </c>
      <c r="G319" s="7">
        <v>16571.45246</v>
      </c>
      <c r="H319" s="8"/>
      <c r="I319" s="7">
        <f t="shared" si="27"/>
        <v>16571.45246</v>
      </c>
      <c r="J319" s="8"/>
      <c r="K319" s="7">
        <f t="shared" si="33"/>
        <v>16571.45246</v>
      </c>
      <c r="L319" s="8"/>
      <c r="M319" s="9">
        <f t="shared" si="32"/>
        <v>16571.45246</v>
      </c>
      <c r="N319" s="10"/>
      <c r="O319" s="9">
        <f t="shared" si="31"/>
        <v>16571.45246</v>
      </c>
      <c r="P319" s="10"/>
      <c r="Q319" s="9">
        <f t="shared" si="30"/>
        <v>16571.45246</v>
      </c>
      <c r="R319" s="10"/>
      <c r="S319" s="9">
        <f t="shared" si="29"/>
        <v>16571.45246</v>
      </c>
      <c r="T319" s="10"/>
      <c r="U319" s="9">
        <f t="shared" si="28"/>
        <v>16571.45246</v>
      </c>
    </row>
    <row r="320" spans="1:21" ht="15.75">
      <c r="A320" s="3" t="s">
        <v>132</v>
      </c>
      <c r="B320" s="2" t="s">
        <v>4</v>
      </c>
      <c r="C320" s="2" t="s">
        <v>23</v>
      </c>
      <c r="D320" s="2" t="s">
        <v>20</v>
      </c>
      <c r="E320" s="1" t="s">
        <v>133</v>
      </c>
      <c r="F320" s="2"/>
      <c r="G320" s="7">
        <v>31692.701340000003</v>
      </c>
      <c r="H320" s="8">
        <f>H321</f>
        <v>0</v>
      </c>
      <c r="I320" s="7">
        <f t="shared" si="27"/>
        <v>31692.701340000003</v>
      </c>
      <c r="J320" s="8">
        <f>J321</f>
        <v>0</v>
      </c>
      <c r="K320" s="7">
        <f t="shared" si="33"/>
        <v>31692.701340000003</v>
      </c>
      <c r="L320" s="8">
        <f>L321</f>
        <v>0</v>
      </c>
      <c r="M320" s="9">
        <f t="shared" si="32"/>
        <v>31692.701340000003</v>
      </c>
      <c r="N320" s="10">
        <f>N321</f>
        <v>0</v>
      </c>
      <c r="O320" s="9">
        <f t="shared" si="31"/>
        <v>31692.701340000003</v>
      </c>
      <c r="P320" s="10">
        <f>P321</f>
        <v>-2925.65</v>
      </c>
      <c r="Q320" s="9">
        <f t="shared" si="30"/>
        <v>28767.051340000002</v>
      </c>
      <c r="R320" s="10">
        <f>R321</f>
        <v>420.90499999999997</v>
      </c>
      <c r="S320" s="9">
        <f t="shared" si="29"/>
        <v>29187.956340000001</v>
      </c>
      <c r="T320" s="10">
        <f>T321</f>
        <v>0</v>
      </c>
      <c r="U320" s="9">
        <f t="shared" si="28"/>
        <v>29187.956340000001</v>
      </c>
    </row>
    <row r="321" spans="1:21" ht="38.25">
      <c r="A321" s="3" t="s">
        <v>65</v>
      </c>
      <c r="B321" s="2" t="s">
        <v>4</v>
      </c>
      <c r="C321" s="2" t="s">
        <v>23</v>
      </c>
      <c r="D321" s="2" t="s">
        <v>20</v>
      </c>
      <c r="E321" s="1" t="s">
        <v>133</v>
      </c>
      <c r="F321" s="2">
        <v>600</v>
      </c>
      <c r="G321" s="7">
        <v>31692.701340000003</v>
      </c>
      <c r="H321" s="8"/>
      <c r="I321" s="7">
        <f t="shared" si="27"/>
        <v>31692.701340000003</v>
      </c>
      <c r="J321" s="8"/>
      <c r="K321" s="7">
        <f t="shared" si="33"/>
        <v>31692.701340000003</v>
      </c>
      <c r="L321" s="8"/>
      <c r="M321" s="9">
        <f t="shared" si="32"/>
        <v>31692.701340000003</v>
      </c>
      <c r="N321" s="10"/>
      <c r="O321" s="9">
        <f t="shared" si="31"/>
        <v>31692.701340000003</v>
      </c>
      <c r="P321" s="10">
        <v>-2925.65</v>
      </c>
      <c r="Q321" s="9">
        <f t="shared" si="30"/>
        <v>28767.051340000002</v>
      </c>
      <c r="R321" s="10">
        <f>12.971+40.813+367.121</f>
        <v>420.90499999999997</v>
      </c>
      <c r="S321" s="9">
        <f t="shared" si="29"/>
        <v>29187.956340000001</v>
      </c>
      <c r="T321" s="10"/>
      <c r="U321" s="9">
        <f t="shared" si="28"/>
        <v>29187.956340000001</v>
      </c>
    </row>
    <row r="322" spans="1:21" ht="38.25">
      <c r="A322" s="3" t="s">
        <v>134</v>
      </c>
      <c r="B322" s="2" t="s">
        <v>4</v>
      </c>
      <c r="C322" s="2" t="s">
        <v>23</v>
      </c>
      <c r="D322" s="2" t="s">
        <v>20</v>
      </c>
      <c r="E322" s="1" t="s">
        <v>137</v>
      </c>
      <c r="F322" s="2"/>
      <c r="G322" s="7">
        <v>1035</v>
      </c>
      <c r="H322" s="8">
        <f>H323</f>
        <v>0</v>
      </c>
      <c r="I322" s="7">
        <f t="shared" si="27"/>
        <v>1035</v>
      </c>
      <c r="J322" s="8">
        <f>J323</f>
        <v>0</v>
      </c>
      <c r="K322" s="7">
        <f t="shared" si="33"/>
        <v>1035</v>
      </c>
      <c r="L322" s="8">
        <f>L323</f>
        <v>0</v>
      </c>
      <c r="M322" s="9">
        <f t="shared" si="32"/>
        <v>1035</v>
      </c>
      <c r="N322" s="10">
        <f>N323</f>
        <v>0</v>
      </c>
      <c r="O322" s="9">
        <f t="shared" si="31"/>
        <v>1035</v>
      </c>
      <c r="P322" s="10">
        <f>P323</f>
        <v>0</v>
      </c>
      <c r="Q322" s="9">
        <f t="shared" si="30"/>
        <v>1035</v>
      </c>
      <c r="R322" s="10">
        <f>R323</f>
        <v>-114.99936</v>
      </c>
      <c r="S322" s="9">
        <f t="shared" si="29"/>
        <v>920.00063999999998</v>
      </c>
      <c r="T322" s="10">
        <f>T323</f>
        <v>0</v>
      </c>
      <c r="U322" s="9">
        <f t="shared" si="28"/>
        <v>920.00063999999998</v>
      </c>
    </row>
    <row r="323" spans="1:21" ht="38.25">
      <c r="A323" s="3" t="s">
        <v>65</v>
      </c>
      <c r="B323" s="2" t="s">
        <v>4</v>
      </c>
      <c r="C323" s="2" t="s">
        <v>23</v>
      </c>
      <c r="D323" s="2" t="s">
        <v>20</v>
      </c>
      <c r="E323" s="1" t="s">
        <v>137</v>
      </c>
      <c r="F323" s="2">
        <v>600</v>
      </c>
      <c r="G323" s="7">
        <v>1035</v>
      </c>
      <c r="H323" s="8"/>
      <c r="I323" s="7">
        <f t="shared" si="27"/>
        <v>1035</v>
      </c>
      <c r="J323" s="8"/>
      <c r="K323" s="7">
        <f t="shared" si="33"/>
        <v>1035</v>
      </c>
      <c r="L323" s="8"/>
      <c r="M323" s="9">
        <f t="shared" si="32"/>
        <v>1035</v>
      </c>
      <c r="N323" s="10"/>
      <c r="O323" s="9">
        <f t="shared" si="31"/>
        <v>1035</v>
      </c>
      <c r="P323" s="10"/>
      <c r="Q323" s="9">
        <f t="shared" si="30"/>
        <v>1035</v>
      </c>
      <c r="R323" s="10">
        <v>-114.99936</v>
      </c>
      <c r="S323" s="9">
        <f t="shared" si="29"/>
        <v>920.00063999999998</v>
      </c>
      <c r="T323" s="10"/>
      <c r="U323" s="9">
        <f t="shared" si="28"/>
        <v>920.00063999999998</v>
      </c>
    </row>
    <row r="324" spans="1:21" ht="38.25">
      <c r="A324" s="3" t="s">
        <v>135</v>
      </c>
      <c r="B324" s="2" t="s">
        <v>4</v>
      </c>
      <c r="C324" s="2" t="s">
        <v>23</v>
      </c>
      <c r="D324" s="2" t="s">
        <v>20</v>
      </c>
      <c r="E324" s="1" t="s">
        <v>138</v>
      </c>
      <c r="F324" s="2"/>
      <c r="G324" s="7">
        <v>92</v>
      </c>
      <c r="H324" s="8">
        <f>H325</f>
        <v>0</v>
      </c>
      <c r="I324" s="7">
        <f t="shared" ref="I324:I394" si="34">G324+H324</f>
        <v>92</v>
      </c>
      <c r="J324" s="8">
        <f>J325</f>
        <v>0</v>
      </c>
      <c r="K324" s="7">
        <f t="shared" si="33"/>
        <v>92</v>
      </c>
      <c r="L324" s="8">
        <f>L325</f>
        <v>0</v>
      </c>
      <c r="M324" s="9">
        <f t="shared" si="32"/>
        <v>92</v>
      </c>
      <c r="N324" s="10">
        <f>N325</f>
        <v>0</v>
      </c>
      <c r="O324" s="9">
        <f t="shared" si="31"/>
        <v>92</v>
      </c>
      <c r="P324" s="10">
        <f>P325</f>
        <v>0</v>
      </c>
      <c r="Q324" s="9">
        <f t="shared" si="30"/>
        <v>92</v>
      </c>
      <c r="R324" s="10">
        <f>R325</f>
        <v>0</v>
      </c>
      <c r="S324" s="9">
        <f t="shared" si="29"/>
        <v>92</v>
      </c>
      <c r="T324" s="10">
        <f>T325</f>
        <v>0</v>
      </c>
      <c r="U324" s="9">
        <f t="shared" si="28"/>
        <v>92</v>
      </c>
    </row>
    <row r="325" spans="1:21" ht="38.25">
      <c r="A325" s="3" t="s">
        <v>65</v>
      </c>
      <c r="B325" s="2" t="s">
        <v>4</v>
      </c>
      <c r="C325" s="2" t="s">
        <v>23</v>
      </c>
      <c r="D325" s="2" t="s">
        <v>20</v>
      </c>
      <c r="E325" s="1" t="s">
        <v>138</v>
      </c>
      <c r="F325" s="2">
        <v>600</v>
      </c>
      <c r="G325" s="7">
        <v>92</v>
      </c>
      <c r="H325" s="8"/>
      <c r="I325" s="7">
        <f t="shared" si="34"/>
        <v>92</v>
      </c>
      <c r="J325" s="8"/>
      <c r="K325" s="7">
        <f t="shared" si="33"/>
        <v>92</v>
      </c>
      <c r="L325" s="8"/>
      <c r="M325" s="9">
        <f t="shared" si="32"/>
        <v>92</v>
      </c>
      <c r="N325" s="10"/>
      <c r="O325" s="9">
        <f t="shared" si="31"/>
        <v>92</v>
      </c>
      <c r="P325" s="10"/>
      <c r="Q325" s="9">
        <f t="shared" si="30"/>
        <v>92</v>
      </c>
      <c r="R325" s="10"/>
      <c r="S325" s="9">
        <f t="shared" si="29"/>
        <v>92</v>
      </c>
      <c r="T325" s="10"/>
      <c r="U325" s="9">
        <f t="shared" si="28"/>
        <v>92</v>
      </c>
    </row>
    <row r="326" spans="1:21" ht="76.5">
      <c r="A326" s="3" t="s">
        <v>346</v>
      </c>
      <c r="B326" s="2" t="s">
        <v>4</v>
      </c>
      <c r="C326" s="2" t="s">
        <v>23</v>
      </c>
      <c r="D326" s="2" t="s">
        <v>20</v>
      </c>
      <c r="E326" s="14" t="s">
        <v>139</v>
      </c>
      <c r="F326" s="2"/>
      <c r="G326" s="7">
        <v>1312.0303699999999</v>
      </c>
      <c r="H326" s="8">
        <f>H327</f>
        <v>0</v>
      </c>
      <c r="I326" s="7">
        <f t="shared" si="34"/>
        <v>1312.0303699999999</v>
      </c>
      <c r="J326" s="8">
        <f>J327</f>
        <v>0</v>
      </c>
      <c r="K326" s="7">
        <f t="shared" si="33"/>
        <v>1312.0303699999999</v>
      </c>
      <c r="L326" s="8">
        <f>L327</f>
        <v>0</v>
      </c>
      <c r="M326" s="9">
        <f t="shared" si="32"/>
        <v>1312.0303699999999</v>
      </c>
      <c r="N326" s="10">
        <f>N327</f>
        <v>0</v>
      </c>
      <c r="O326" s="9">
        <f t="shared" si="31"/>
        <v>1312.0303699999999</v>
      </c>
      <c r="P326" s="10">
        <f>P327</f>
        <v>0</v>
      </c>
      <c r="Q326" s="9">
        <f t="shared" si="30"/>
        <v>1312.0303699999999</v>
      </c>
      <c r="R326" s="10">
        <f>R327</f>
        <v>0</v>
      </c>
      <c r="S326" s="9">
        <f t="shared" si="29"/>
        <v>1312.0303699999999</v>
      </c>
      <c r="T326" s="10">
        <f>T327</f>
        <v>0</v>
      </c>
      <c r="U326" s="9">
        <f t="shared" si="28"/>
        <v>1312.0303699999999</v>
      </c>
    </row>
    <row r="327" spans="1:21" ht="38.25">
      <c r="A327" s="3" t="s">
        <v>65</v>
      </c>
      <c r="B327" s="2" t="s">
        <v>4</v>
      </c>
      <c r="C327" s="2" t="s">
        <v>23</v>
      </c>
      <c r="D327" s="2" t="s">
        <v>20</v>
      </c>
      <c r="E327" s="14" t="s">
        <v>139</v>
      </c>
      <c r="F327" s="2">
        <v>600</v>
      </c>
      <c r="G327" s="7">
        <v>1312.0303699999999</v>
      </c>
      <c r="H327" s="8"/>
      <c r="I327" s="7">
        <f t="shared" si="34"/>
        <v>1312.0303699999999</v>
      </c>
      <c r="J327" s="8"/>
      <c r="K327" s="7">
        <f t="shared" si="33"/>
        <v>1312.0303699999999</v>
      </c>
      <c r="L327" s="8"/>
      <c r="M327" s="9">
        <f t="shared" si="32"/>
        <v>1312.0303699999999</v>
      </c>
      <c r="N327" s="10"/>
      <c r="O327" s="9">
        <f t="shared" si="31"/>
        <v>1312.0303699999999</v>
      </c>
      <c r="P327" s="10"/>
      <c r="Q327" s="9">
        <f t="shared" si="30"/>
        <v>1312.0303699999999</v>
      </c>
      <c r="R327" s="10"/>
      <c r="S327" s="9">
        <f t="shared" si="29"/>
        <v>1312.0303699999999</v>
      </c>
      <c r="T327" s="10"/>
      <c r="U327" s="9">
        <f t="shared" si="28"/>
        <v>1312.0303699999999</v>
      </c>
    </row>
    <row r="328" spans="1:21" ht="63.75">
      <c r="A328" s="3" t="s">
        <v>136</v>
      </c>
      <c r="B328" s="2" t="s">
        <v>4</v>
      </c>
      <c r="C328" s="2" t="s">
        <v>23</v>
      </c>
      <c r="D328" s="2" t="s">
        <v>20</v>
      </c>
      <c r="E328" s="14" t="s">
        <v>140</v>
      </c>
      <c r="F328" s="2"/>
      <c r="G328" s="7">
        <v>414.32538</v>
      </c>
      <c r="H328" s="8">
        <f>H329</f>
        <v>-414.32538</v>
      </c>
      <c r="I328" s="7">
        <f t="shared" si="34"/>
        <v>0</v>
      </c>
      <c r="J328" s="8">
        <f>J329</f>
        <v>0</v>
      </c>
      <c r="K328" s="7">
        <f t="shared" si="33"/>
        <v>0</v>
      </c>
      <c r="L328" s="8">
        <f>L329</f>
        <v>0</v>
      </c>
      <c r="M328" s="9">
        <f t="shared" si="32"/>
        <v>0</v>
      </c>
      <c r="N328" s="10">
        <f>N329</f>
        <v>0</v>
      </c>
      <c r="O328" s="9">
        <f t="shared" si="31"/>
        <v>0</v>
      </c>
      <c r="P328" s="10">
        <f>P329</f>
        <v>0</v>
      </c>
      <c r="Q328" s="9">
        <f t="shared" si="30"/>
        <v>0</v>
      </c>
      <c r="R328" s="10">
        <f>R329</f>
        <v>0</v>
      </c>
      <c r="S328" s="9">
        <f t="shared" si="29"/>
        <v>0</v>
      </c>
      <c r="T328" s="10">
        <f>T329</f>
        <v>0</v>
      </c>
      <c r="U328" s="9">
        <f t="shared" si="28"/>
        <v>0</v>
      </c>
    </row>
    <row r="329" spans="1:21" ht="38.25">
      <c r="A329" s="3" t="s">
        <v>65</v>
      </c>
      <c r="B329" s="2" t="s">
        <v>4</v>
      </c>
      <c r="C329" s="2" t="s">
        <v>23</v>
      </c>
      <c r="D329" s="2" t="s">
        <v>20</v>
      </c>
      <c r="E329" s="14" t="s">
        <v>140</v>
      </c>
      <c r="F329" s="2">
        <v>600</v>
      </c>
      <c r="G329" s="7">
        <v>414.32538</v>
      </c>
      <c r="H329" s="8">
        <v>-414.32538</v>
      </c>
      <c r="I329" s="7">
        <f t="shared" si="34"/>
        <v>0</v>
      </c>
      <c r="J329" s="8"/>
      <c r="K329" s="7">
        <f t="shared" si="33"/>
        <v>0</v>
      </c>
      <c r="L329" s="8"/>
      <c r="M329" s="9">
        <f t="shared" si="32"/>
        <v>0</v>
      </c>
      <c r="N329" s="10"/>
      <c r="O329" s="9">
        <f t="shared" si="31"/>
        <v>0</v>
      </c>
      <c r="P329" s="10"/>
      <c r="Q329" s="9">
        <f t="shared" si="30"/>
        <v>0</v>
      </c>
      <c r="R329" s="10"/>
      <c r="S329" s="9">
        <f t="shared" si="29"/>
        <v>0</v>
      </c>
      <c r="T329" s="10"/>
      <c r="U329" s="9">
        <f t="shared" si="28"/>
        <v>0</v>
      </c>
    </row>
    <row r="330" spans="1:21" ht="63.75">
      <c r="A330" s="3" t="s">
        <v>136</v>
      </c>
      <c r="B330" s="2" t="s">
        <v>4</v>
      </c>
      <c r="C330" s="2" t="s">
        <v>23</v>
      </c>
      <c r="D330" s="2" t="s">
        <v>20</v>
      </c>
      <c r="E330" s="14" t="s">
        <v>339</v>
      </c>
      <c r="F330" s="2"/>
      <c r="G330" s="7">
        <v>0</v>
      </c>
      <c r="H330" s="8">
        <f>H331</f>
        <v>414.32538</v>
      </c>
      <c r="I330" s="7">
        <f t="shared" si="34"/>
        <v>414.32538</v>
      </c>
      <c r="J330" s="8">
        <f>J331</f>
        <v>0</v>
      </c>
      <c r="K330" s="7">
        <f t="shared" si="33"/>
        <v>414.32538</v>
      </c>
      <c r="L330" s="8">
        <f>L331</f>
        <v>0</v>
      </c>
      <c r="M330" s="9">
        <f t="shared" si="32"/>
        <v>414.32538</v>
      </c>
      <c r="N330" s="10">
        <f>N331</f>
        <v>0</v>
      </c>
      <c r="O330" s="9">
        <f t="shared" si="31"/>
        <v>414.32538</v>
      </c>
      <c r="P330" s="10">
        <f>P331</f>
        <v>0</v>
      </c>
      <c r="Q330" s="9">
        <f t="shared" si="30"/>
        <v>414.32538</v>
      </c>
      <c r="R330" s="10">
        <f>R331</f>
        <v>0</v>
      </c>
      <c r="S330" s="9">
        <f t="shared" si="29"/>
        <v>414.32538</v>
      </c>
      <c r="T330" s="10">
        <f>T331</f>
        <v>0</v>
      </c>
      <c r="U330" s="9">
        <f t="shared" si="28"/>
        <v>414.32538</v>
      </c>
    </row>
    <row r="331" spans="1:21" ht="38.25">
      <c r="A331" s="3" t="s">
        <v>65</v>
      </c>
      <c r="B331" s="2" t="s">
        <v>4</v>
      </c>
      <c r="C331" s="2" t="s">
        <v>23</v>
      </c>
      <c r="D331" s="2" t="s">
        <v>20</v>
      </c>
      <c r="E331" s="14" t="s">
        <v>339</v>
      </c>
      <c r="F331" s="2">
        <v>600</v>
      </c>
      <c r="G331" s="7">
        <v>0</v>
      </c>
      <c r="H331" s="8">
        <v>414.32538</v>
      </c>
      <c r="I331" s="7">
        <f t="shared" si="34"/>
        <v>414.32538</v>
      </c>
      <c r="J331" s="8"/>
      <c r="K331" s="7">
        <f t="shared" si="33"/>
        <v>414.32538</v>
      </c>
      <c r="L331" s="8"/>
      <c r="M331" s="9">
        <f t="shared" si="32"/>
        <v>414.32538</v>
      </c>
      <c r="N331" s="10"/>
      <c r="O331" s="9">
        <f t="shared" si="31"/>
        <v>414.32538</v>
      </c>
      <c r="P331" s="10"/>
      <c r="Q331" s="9">
        <f t="shared" si="30"/>
        <v>414.32538</v>
      </c>
      <c r="R331" s="10"/>
      <c r="S331" s="9">
        <f t="shared" si="29"/>
        <v>414.32538</v>
      </c>
      <c r="T331" s="10"/>
      <c r="U331" s="9">
        <f t="shared" si="28"/>
        <v>414.32538</v>
      </c>
    </row>
    <row r="332" spans="1:21" ht="89.25">
      <c r="A332" s="3" t="s">
        <v>347</v>
      </c>
      <c r="B332" s="2" t="s">
        <v>4</v>
      </c>
      <c r="C332" s="2" t="s">
        <v>23</v>
      </c>
      <c r="D332" s="2" t="s">
        <v>20</v>
      </c>
      <c r="E332" s="14" t="s">
        <v>142</v>
      </c>
      <c r="F332" s="2"/>
      <c r="G332" s="7">
        <v>2131.4047</v>
      </c>
      <c r="H332" s="8">
        <f>H333</f>
        <v>0</v>
      </c>
      <c r="I332" s="7">
        <f t="shared" si="34"/>
        <v>2131.4047</v>
      </c>
      <c r="J332" s="8">
        <f>J333</f>
        <v>0</v>
      </c>
      <c r="K332" s="7">
        <f t="shared" si="33"/>
        <v>2131.4047</v>
      </c>
      <c r="L332" s="8">
        <f>L333</f>
        <v>0</v>
      </c>
      <c r="M332" s="9">
        <f t="shared" si="32"/>
        <v>2131.4047</v>
      </c>
      <c r="N332" s="10">
        <f>N333</f>
        <v>0</v>
      </c>
      <c r="O332" s="9">
        <f t="shared" si="31"/>
        <v>2131.4047</v>
      </c>
      <c r="P332" s="10">
        <f>P333</f>
        <v>0</v>
      </c>
      <c r="Q332" s="9">
        <f t="shared" si="30"/>
        <v>2131.4047</v>
      </c>
      <c r="R332" s="10">
        <f>R333</f>
        <v>0</v>
      </c>
      <c r="S332" s="9">
        <f t="shared" si="29"/>
        <v>2131.4047</v>
      </c>
      <c r="T332" s="10">
        <f>T333</f>
        <v>0</v>
      </c>
      <c r="U332" s="9">
        <f t="shared" si="28"/>
        <v>2131.4047</v>
      </c>
    </row>
    <row r="333" spans="1:21" ht="38.25">
      <c r="A333" s="3" t="s">
        <v>65</v>
      </c>
      <c r="B333" s="2" t="s">
        <v>4</v>
      </c>
      <c r="C333" s="2" t="s">
        <v>23</v>
      </c>
      <c r="D333" s="2" t="s">
        <v>20</v>
      </c>
      <c r="E333" s="14" t="s">
        <v>142</v>
      </c>
      <c r="F333" s="2">
        <v>600</v>
      </c>
      <c r="G333" s="7">
        <v>2131.4047</v>
      </c>
      <c r="H333" s="8"/>
      <c r="I333" s="7">
        <f t="shared" si="34"/>
        <v>2131.4047</v>
      </c>
      <c r="J333" s="8"/>
      <c r="K333" s="7">
        <f t="shared" si="33"/>
        <v>2131.4047</v>
      </c>
      <c r="L333" s="8"/>
      <c r="M333" s="9">
        <f t="shared" si="32"/>
        <v>2131.4047</v>
      </c>
      <c r="N333" s="10"/>
      <c r="O333" s="9">
        <f t="shared" si="31"/>
        <v>2131.4047</v>
      </c>
      <c r="P333" s="10"/>
      <c r="Q333" s="9">
        <f t="shared" si="30"/>
        <v>2131.4047</v>
      </c>
      <c r="R333" s="10"/>
      <c r="S333" s="9">
        <f t="shared" si="29"/>
        <v>2131.4047</v>
      </c>
      <c r="T333" s="10"/>
      <c r="U333" s="9">
        <f t="shared" si="28"/>
        <v>2131.4047</v>
      </c>
    </row>
    <row r="334" spans="1:21" ht="76.5">
      <c r="A334" s="3" t="s">
        <v>141</v>
      </c>
      <c r="B334" s="2" t="s">
        <v>4</v>
      </c>
      <c r="C334" s="2" t="s">
        <v>23</v>
      </c>
      <c r="D334" s="2" t="s">
        <v>20</v>
      </c>
      <c r="E334" s="1" t="s">
        <v>143</v>
      </c>
      <c r="F334" s="2"/>
      <c r="G334" s="7">
        <v>130</v>
      </c>
      <c r="H334" s="8">
        <f>H335</f>
        <v>-130</v>
      </c>
      <c r="I334" s="7">
        <f t="shared" si="34"/>
        <v>0</v>
      </c>
      <c r="J334" s="8">
        <f>J335</f>
        <v>0</v>
      </c>
      <c r="K334" s="7">
        <f t="shared" si="33"/>
        <v>0</v>
      </c>
      <c r="L334" s="8">
        <f>L335</f>
        <v>0</v>
      </c>
      <c r="M334" s="9">
        <f t="shared" si="32"/>
        <v>0</v>
      </c>
      <c r="N334" s="10">
        <f>N335</f>
        <v>0</v>
      </c>
      <c r="O334" s="9">
        <f t="shared" si="31"/>
        <v>0</v>
      </c>
      <c r="P334" s="10">
        <f>P335</f>
        <v>0</v>
      </c>
      <c r="Q334" s="9">
        <f t="shared" si="30"/>
        <v>0</v>
      </c>
      <c r="R334" s="10">
        <f>R335</f>
        <v>0</v>
      </c>
      <c r="S334" s="9">
        <f t="shared" si="29"/>
        <v>0</v>
      </c>
      <c r="T334" s="10">
        <f>T335</f>
        <v>0</v>
      </c>
      <c r="U334" s="9">
        <f t="shared" si="28"/>
        <v>0</v>
      </c>
    </row>
    <row r="335" spans="1:21" ht="38.25">
      <c r="A335" s="3" t="s">
        <v>65</v>
      </c>
      <c r="B335" s="2" t="s">
        <v>4</v>
      </c>
      <c r="C335" s="2" t="s">
        <v>23</v>
      </c>
      <c r="D335" s="2" t="s">
        <v>20</v>
      </c>
      <c r="E335" s="1" t="s">
        <v>143</v>
      </c>
      <c r="F335" s="2">
        <v>600</v>
      </c>
      <c r="G335" s="7">
        <v>130</v>
      </c>
      <c r="H335" s="8">
        <v>-130</v>
      </c>
      <c r="I335" s="7">
        <f t="shared" si="34"/>
        <v>0</v>
      </c>
      <c r="J335" s="8"/>
      <c r="K335" s="7">
        <f t="shared" si="33"/>
        <v>0</v>
      </c>
      <c r="L335" s="8"/>
      <c r="M335" s="9">
        <f t="shared" si="32"/>
        <v>0</v>
      </c>
      <c r="N335" s="10"/>
      <c r="O335" s="9">
        <f t="shared" si="31"/>
        <v>0</v>
      </c>
      <c r="P335" s="10"/>
      <c r="Q335" s="9">
        <f t="shared" si="30"/>
        <v>0</v>
      </c>
      <c r="R335" s="10"/>
      <c r="S335" s="9">
        <f t="shared" si="29"/>
        <v>0</v>
      </c>
      <c r="T335" s="10"/>
      <c r="U335" s="9">
        <f t="shared" si="28"/>
        <v>0</v>
      </c>
    </row>
    <row r="336" spans="1:21" ht="76.5">
      <c r="A336" s="3" t="s">
        <v>141</v>
      </c>
      <c r="B336" s="2" t="s">
        <v>4</v>
      </c>
      <c r="C336" s="2" t="s">
        <v>23</v>
      </c>
      <c r="D336" s="2" t="s">
        <v>20</v>
      </c>
      <c r="E336" s="1" t="s">
        <v>340</v>
      </c>
      <c r="F336" s="2"/>
      <c r="G336" s="7">
        <v>0</v>
      </c>
      <c r="H336" s="8">
        <f>H337</f>
        <v>130</v>
      </c>
      <c r="I336" s="7">
        <f t="shared" si="34"/>
        <v>130</v>
      </c>
      <c r="J336" s="8">
        <f>J337</f>
        <v>0</v>
      </c>
      <c r="K336" s="7">
        <f t="shared" si="33"/>
        <v>130</v>
      </c>
      <c r="L336" s="8">
        <f>L337</f>
        <v>0</v>
      </c>
      <c r="M336" s="9">
        <f t="shared" si="32"/>
        <v>130</v>
      </c>
      <c r="N336" s="10">
        <f>N337</f>
        <v>0</v>
      </c>
      <c r="O336" s="9">
        <f t="shared" si="31"/>
        <v>130</v>
      </c>
      <c r="P336" s="10">
        <f>P337</f>
        <v>0</v>
      </c>
      <c r="Q336" s="9">
        <f t="shared" si="30"/>
        <v>130</v>
      </c>
      <c r="R336" s="10">
        <f>R337</f>
        <v>0</v>
      </c>
      <c r="S336" s="9">
        <f t="shared" si="29"/>
        <v>130</v>
      </c>
      <c r="T336" s="10">
        <f>T337</f>
        <v>0</v>
      </c>
      <c r="U336" s="9">
        <f t="shared" si="28"/>
        <v>130</v>
      </c>
    </row>
    <row r="337" spans="1:21" ht="38.25">
      <c r="A337" s="3" t="s">
        <v>65</v>
      </c>
      <c r="B337" s="2" t="s">
        <v>4</v>
      </c>
      <c r="C337" s="2" t="s">
        <v>23</v>
      </c>
      <c r="D337" s="2" t="s">
        <v>20</v>
      </c>
      <c r="E337" s="1" t="s">
        <v>340</v>
      </c>
      <c r="F337" s="2">
        <v>600</v>
      </c>
      <c r="G337" s="7">
        <v>0</v>
      </c>
      <c r="H337" s="8">
        <v>130</v>
      </c>
      <c r="I337" s="7">
        <f t="shared" si="34"/>
        <v>130</v>
      </c>
      <c r="J337" s="8"/>
      <c r="K337" s="7">
        <f t="shared" si="33"/>
        <v>130</v>
      </c>
      <c r="L337" s="8"/>
      <c r="M337" s="9">
        <f t="shared" si="32"/>
        <v>130</v>
      </c>
      <c r="N337" s="10"/>
      <c r="O337" s="9">
        <f t="shared" si="31"/>
        <v>130</v>
      </c>
      <c r="P337" s="10"/>
      <c r="Q337" s="9">
        <f t="shared" si="30"/>
        <v>130</v>
      </c>
      <c r="R337" s="10"/>
      <c r="S337" s="9">
        <f t="shared" si="29"/>
        <v>130</v>
      </c>
      <c r="T337" s="10"/>
      <c r="U337" s="9">
        <f t="shared" si="28"/>
        <v>130</v>
      </c>
    </row>
    <row r="338" spans="1:21" ht="38.25" hidden="1">
      <c r="A338" s="3" t="s">
        <v>254</v>
      </c>
      <c r="B338" s="2" t="s">
        <v>4</v>
      </c>
      <c r="C338" s="2" t="s">
        <v>23</v>
      </c>
      <c r="D338" s="2" t="s">
        <v>20</v>
      </c>
      <c r="E338" s="1" t="s">
        <v>144</v>
      </c>
      <c r="F338" s="2"/>
      <c r="G338" s="7">
        <v>0</v>
      </c>
      <c r="H338" s="8">
        <f>H339</f>
        <v>0</v>
      </c>
      <c r="I338" s="7">
        <f t="shared" si="34"/>
        <v>0</v>
      </c>
      <c r="J338" s="8">
        <f>J339</f>
        <v>0</v>
      </c>
      <c r="K338" s="7">
        <f t="shared" si="33"/>
        <v>0</v>
      </c>
      <c r="L338" s="8">
        <f>L339</f>
        <v>0</v>
      </c>
      <c r="M338" s="9">
        <f t="shared" si="32"/>
        <v>0</v>
      </c>
      <c r="N338" s="10">
        <f>N339</f>
        <v>0</v>
      </c>
      <c r="O338" s="9">
        <f t="shared" si="31"/>
        <v>0</v>
      </c>
      <c r="P338" s="10">
        <f>P339</f>
        <v>0</v>
      </c>
      <c r="Q338" s="9">
        <f t="shared" si="30"/>
        <v>0</v>
      </c>
      <c r="R338" s="10">
        <f>R339</f>
        <v>0</v>
      </c>
      <c r="S338" s="9">
        <f t="shared" si="29"/>
        <v>0</v>
      </c>
      <c r="T338" s="10">
        <f>T339</f>
        <v>0</v>
      </c>
      <c r="U338" s="9">
        <f t="shared" si="28"/>
        <v>0</v>
      </c>
    </row>
    <row r="339" spans="1:21" ht="38.25" hidden="1">
      <c r="A339" s="3" t="s">
        <v>65</v>
      </c>
      <c r="B339" s="2" t="s">
        <v>4</v>
      </c>
      <c r="C339" s="2" t="s">
        <v>23</v>
      </c>
      <c r="D339" s="2" t="s">
        <v>20</v>
      </c>
      <c r="E339" s="1" t="s">
        <v>144</v>
      </c>
      <c r="F339" s="2">
        <v>600</v>
      </c>
      <c r="G339" s="7">
        <v>0</v>
      </c>
      <c r="H339" s="8"/>
      <c r="I339" s="7">
        <f t="shared" si="34"/>
        <v>0</v>
      </c>
      <c r="J339" s="8"/>
      <c r="K339" s="7">
        <f t="shared" si="33"/>
        <v>0</v>
      </c>
      <c r="L339" s="8"/>
      <c r="M339" s="9">
        <f t="shared" si="32"/>
        <v>0</v>
      </c>
      <c r="N339" s="10"/>
      <c r="O339" s="9">
        <f t="shared" si="31"/>
        <v>0</v>
      </c>
      <c r="P339" s="10"/>
      <c r="Q339" s="9">
        <f t="shared" si="30"/>
        <v>0</v>
      </c>
      <c r="R339" s="10"/>
      <c r="S339" s="9">
        <f t="shared" si="29"/>
        <v>0</v>
      </c>
      <c r="T339" s="10"/>
      <c r="U339" s="9">
        <f t="shared" si="28"/>
        <v>0</v>
      </c>
    </row>
    <row r="340" spans="1:21" ht="38.25">
      <c r="A340" s="3" t="s">
        <v>397</v>
      </c>
      <c r="B340" s="2" t="s">
        <v>4</v>
      </c>
      <c r="C340" s="2" t="s">
        <v>23</v>
      </c>
      <c r="D340" s="2" t="s">
        <v>20</v>
      </c>
      <c r="E340" s="1" t="s">
        <v>398</v>
      </c>
      <c r="F340" s="2"/>
      <c r="G340" s="7"/>
      <c r="H340" s="8"/>
      <c r="I340" s="7"/>
      <c r="J340" s="8"/>
      <c r="K340" s="7"/>
      <c r="L340" s="8"/>
      <c r="M340" s="9"/>
      <c r="N340" s="10"/>
      <c r="O340" s="9">
        <f t="shared" si="31"/>
        <v>0</v>
      </c>
      <c r="P340" s="10">
        <f>P341+P342</f>
        <v>2925.65</v>
      </c>
      <c r="Q340" s="9">
        <f t="shared" si="30"/>
        <v>2925.65</v>
      </c>
      <c r="R340" s="10">
        <f>R341+R342</f>
        <v>0</v>
      </c>
      <c r="S340" s="9">
        <f t="shared" si="29"/>
        <v>2925.65</v>
      </c>
      <c r="T340" s="10">
        <f>T341+T342</f>
        <v>0</v>
      </c>
      <c r="U340" s="9">
        <f t="shared" si="28"/>
        <v>2925.65</v>
      </c>
    </row>
    <row r="341" spans="1:21" ht="38.25">
      <c r="A341" s="3" t="s">
        <v>65</v>
      </c>
      <c r="B341" s="2" t="s">
        <v>4</v>
      </c>
      <c r="C341" s="2" t="s">
        <v>23</v>
      </c>
      <c r="D341" s="2" t="s">
        <v>20</v>
      </c>
      <c r="E341" s="1" t="s">
        <v>398</v>
      </c>
      <c r="F341" s="2">
        <v>600</v>
      </c>
      <c r="G341" s="7"/>
      <c r="H341" s="8"/>
      <c r="I341" s="7"/>
      <c r="J341" s="8"/>
      <c r="K341" s="7"/>
      <c r="L341" s="8"/>
      <c r="M341" s="9"/>
      <c r="N341" s="10"/>
      <c r="O341" s="9">
        <f t="shared" si="31"/>
        <v>0</v>
      </c>
      <c r="P341" s="10">
        <v>2916.3381199999999</v>
      </c>
      <c r="Q341" s="9">
        <f t="shared" si="30"/>
        <v>2916.3381199999999</v>
      </c>
      <c r="R341" s="10"/>
      <c r="S341" s="9">
        <f t="shared" si="29"/>
        <v>2916.3381199999999</v>
      </c>
      <c r="T341" s="10"/>
      <c r="U341" s="9">
        <f t="shared" si="28"/>
        <v>2916.3381199999999</v>
      </c>
    </row>
    <row r="342" spans="1:21" ht="15.75">
      <c r="A342" s="3" t="s">
        <v>390</v>
      </c>
      <c r="B342" s="2" t="s">
        <v>4</v>
      </c>
      <c r="C342" s="2" t="s">
        <v>23</v>
      </c>
      <c r="D342" s="2" t="s">
        <v>20</v>
      </c>
      <c r="E342" s="1" t="s">
        <v>398</v>
      </c>
      <c r="F342" s="2">
        <v>800</v>
      </c>
      <c r="G342" s="7"/>
      <c r="H342" s="8"/>
      <c r="I342" s="7"/>
      <c r="J342" s="8"/>
      <c r="K342" s="7"/>
      <c r="L342" s="8"/>
      <c r="M342" s="9"/>
      <c r="N342" s="10"/>
      <c r="O342" s="9">
        <f t="shared" si="31"/>
        <v>0</v>
      </c>
      <c r="P342" s="10">
        <v>9.3118800000000004</v>
      </c>
      <c r="Q342" s="9">
        <f t="shared" si="30"/>
        <v>9.3118800000000004</v>
      </c>
      <c r="R342" s="10"/>
      <c r="S342" s="9">
        <f t="shared" si="29"/>
        <v>9.3118800000000004</v>
      </c>
      <c r="T342" s="10"/>
      <c r="U342" s="9">
        <f t="shared" ref="U342:U409" si="35">S342+T342</f>
        <v>9.3118800000000004</v>
      </c>
    </row>
    <row r="343" spans="1:21" ht="63.75" hidden="1">
      <c r="A343" s="3" t="s">
        <v>279</v>
      </c>
      <c r="B343" s="2" t="s">
        <v>4</v>
      </c>
      <c r="C343" s="2" t="s">
        <v>23</v>
      </c>
      <c r="D343" s="2" t="s">
        <v>20</v>
      </c>
      <c r="E343" s="1" t="s">
        <v>280</v>
      </c>
      <c r="F343" s="2"/>
      <c r="G343" s="7">
        <v>0</v>
      </c>
      <c r="H343" s="8">
        <f>H344</f>
        <v>0</v>
      </c>
      <c r="I343" s="7">
        <f t="shared" si="34"/>
        <v>0</v>
      </c>
      <c r="J343" s="8">
        <f>J344</f>
        <v>0</v>
      </c>
      <c r="K343" s="7">
        <f t="shared" si="33"/>
        <v>0</v>
      </c>
      <c r="L343" s="8">
        <f>L344</f>
        <v>0</v>
      </c>
      <c r="M343" s="9">
        <f t="shared" si="32"/>
        <v>0</v>
      </c>
      <c r="N343" s="10">
        <f>N344</f>
        <v>0</v>
      </c>
      <c r="O343" s="9">
        <f t="shared" si="31"/>
        <v>0</v>
      </c>
      <c r="P343" s="10">
        <f>P344</f>
        <v>0</v>
      </c>
      <c r="Q343" s="9">
        <f t="shared" si="30"/>
        <v>0</v>
      </c>
      <c r="R343" s="10">
        <f>R344</f>
        <v>0</v>
      </c>
      <c r="S343" s="9">
        <f t="shared" si="29"/>
        <v>0</v>
      </c>
      <c r="T343" s="10">
        <f>T344</f>
        <v>0</v>
      </c>
      <c r="U343" s="9">
        <f t="shared" si="35"/>
        <v>0</v>
      </c>
    </row>
    <row r="344" spans="1:21" ht="42.75" hidden="1" customHeight="1">
      <c r="A344" s="3" t="s">
        <v>65</v>
      </c>
      <c r="B344" s="2" t="s">
        <v>4</v>
      </c>
      <c r="C344" s="2" t="s">
        <v>23</v>
      </c>
      <c r="D344" s="2" t="s">
        <v>20</v>
      </c>
      <c r="E344" s="1" t="s">
        <v>280</v>
      </c>
      <c r="F344" s="2">
        <v>600</v>
      </c>
      <c r="G344" s="7">
        <v>0</v>
      </c>
      <c r="H344" s="8"/>
      <c r="I344" s="7">
        <f t="shared" si="34"/>
        <v>0</v>
      </c>
      <c r="J344" s="8"/>
      <c r="K344" s="7">
        <f t="shared" si="33"/>
        <v>0</v>
      </c>
      <c r="L344" s="8"/>
      <c r="M344" s="9">
        <f t="shared" si="32"/>
        <v>0</v>
      </c>
      <c r="N344" s="10"/>
      <c r="O344" s="9">
        <f t="shared" si="31"/>
        <v>0</v>
      </c>
      <c r="P344" s="10"/>
      <c r="Q344" s="9">
        <f t="shared" si="30"/>
        <v>0</v>
      </c>
      <c r="R344" s="10"/>
      <c r="S344" s="9">
        <f t="shared" si="29"/>
        <v>0</v>
      </c>
      <c r="T344" s="10"/>
      <c r="U344" s="9">
        <f t="shared" si="35"/>
        <v>0</v>
      </c>
    </row>
    <row r="345" spans="1:21" ht="76.5">
      <c r="A345" s="3" t="s">
        <v>162</v>
      </c>
      <c r="B345" s="2" t="s">
        <v>4</v>
      </c>
      <c r="C345" s="2" t="s">
        <v>23</v>
      </c>
      <c r="D345" s="2" t="s">
        <v>22</v>
      </c>
      <c r="E345" s="1" t="s">
        <v>281</v>
      </c>
      <c r="F345" s="2"/>
      <c r="G345" s="7">
        <v>0</v>
      </c>
      <c r="H345" s="8">
        <f>H346</f>
        <v>0</v>
      </c>
      <c r="I345" s="7">
        <f t="shared" si="34"/>
        <v>0</v>
      </c>
      <c r="J345" s="8">
        <f>J346</f>
        <v>0</v>
      </c>
      <c r="K345" s="7">
        <f t="shared" si="33"/>
        <v>0</v>
      </c>
      <c r="L345" s="8">
        <f>L346</f>
        <v>2.5499999999999998</v>
      </c>
      <c r="M345" s="9">
        <f t="shared" si="32"/>
        <v>2.5499999999999998</v>
      </c>
      <c r="N345" s="10">
        <f>N346</f>
        <v>0</v>
      </c>
      <c r="O345" s="9">
        <f t="shared" si="31"/>
        <v>2.5499999999999998</v>
      </c>
      <c r="P345" s="10">
        <f>P346</f>
        <v>0</v>
      </c>
      <c r="Q345" s="9">
        <f t="shared" si="30"/>
        <v>2.5499999999999998</v>
      </c>
      <c r="R345" s="10">
        <f>R346</f>
        <v>0</v>
      </c>
      <c r="S345" s="9">
        <f t="shared" si="29"/>
        <v>2.5499999999999998</v>
      </c>
      <c r="T345" s="10">
        <f>T346</f>
        <v>0</v>
      </c>
      <c r="U345" s="9">
        <f t="shared" si="35"/>
        <v>2.5499999999999998</v>
      </c>
    </row>
    <row r="346" spans="1:21" ht="38.25">
      <c r="A346" s="3" t="s">
        <v>32</v>
      </c>
      <c r="B346" s="2" t="s">
        <v>4</v>
      </c>
      <c r="C346" s="2" t="s">
        <v>23</v>
      </c>
      <c r="D346" s="2" t="s">
        <v>22</v>
      </c>
      <c r="E346" s="1" t="s">
        <v>281</v>
      </c>
      <c r="F346" s="2">
        <v>200</v>
      </c>
      <c r="G346" s="7">
        <v>0</v>
      </c>
      <c r="H346" s="8"/>
      <c r="I346" s="7">
        <f t="shared" si="34"/>
        <v>0</v>
      </c>
      <c r="J346" s="8"/>
      <c r="K346" s="7">
        <f t="shared" si="33"/>
        <v>0</v>
      </c>
      <c r="L346" s="8">
        <v>2.5499999999999998</v>
      </c>
      <c r="M346" s="9">
        <f t="shared" si="32"/>
        <v>2.5499999999999998</v>
      </c>
      <c r="N346" s="10"/>
      <c r="O346" s="9">
        <f t="shared" si="31"/>
        <v>2.5499999999999998</v>
      </c>
      <c r="P346" s="10"/>
      <c r="Q346" s="9">
        <f t="shared" si="30"/>
        <v>2.5499999999999998</v>
      </c>
      <c r="R346" s="10"/>
      <c r="S346" s="9">
        <f t="shared" si="29"/>
        <v>2.5499999999999998</v>
      </c>
      <c r="T346" s="10"/>
      <c r="U346" s="9">
        <f t="shared" si="35"/>
        <v>2.5499999999999998</v>
      </c>
    </row>
    <row r="347" spans="1:21" ht="51">
      <c r="A347" s="17" t="s">
        <v>348</v>
      </c>
      <c r="B347" s="2" t="s">
        <v>4</v>
      </c>
      <c r="C347" s="2" t="s">
        <v>23</v>
      </c>
      <c r="D347" s="2" t="s">
        <v>23</v>
      </c>
      <c r="E347" s="1" t="s">
        <v>119</v>
      </c>
      <c r="F347" s="2"/>
      <c r="G347" s="7">
        <v>1286.376</v>
      </c>
      <c r="H347" s="8">
        <f>H348</f>
        <v>0</v>
      </c>
      <c r="I347" s="7">
        <f t="shared" si="34"/>
        <v>1286.376</v>
      </c>
      <c r="J347" s="8">
        <f>J348</f>
        <v>0</v>
      </c>
      <c r="K347" s="7">
        <f t="shared" si="33"/>
        <v>1286.376</v>
      </c>
      <c r="L347" s="8">
        <f>L348</f>
        <v>0</v>
      </c>
      <c r="M347" s="9">
        <f t="shared" si="32"/>
        <v>1286.376</v>
      </c>
      <c r="N347" s="10">
        <f>N348</f>
        <v>0</v>
      </c>
      <c r="O347" s="9">
        <f t="shared" si="31"/>
        <v>1286.376</v>
      </c>
      <c r="P347" s="10">
        <f>P348</f>
        <v>0</v>
      </c>
      <c r="Q347" s="9">
        <f t="shared" si="30"/>
        <v>1286.376</v>
      </c>
      <c r="R347" s="10">
        <f>R348</f>
        <v>0</v>
      </c>
      <c r="S347" s="9">
        <f t="shared" si="29"/>
        <v>1286.376</v>
      </c>
      <c r="T347" s="10">
        <f>T348</f>
        <v>0</v>
      </c>
      <c r="U347" s="9">
        <f t="shared" si="35"/>
        <v>1286.376</v>
      </c>
    </row>
    <row r="348" spans="1:21" ht="38.25">
      <c r="A348" s="3" t="s">
        <v>65</v>
      </c>
      <c r="B348" s="2" t="s">
        <v>4</v>
      </c>
      <c r="C348" s="2" t="s">
        <v>23</v>
      </c>
      <c r="D348" s="2" t="s">
        <v>23</v>
      </c>
      <c r="E348" s="1" t="s">
        <v>119</v>
      </c>
      <c r="F348" s="2">
        <v>600</v>
      </c>
      <c r="G348" s="7">
        <v>1286.376</v>
      </c>
      <c r="H348" s="8"/>
      <c r="I348" s="7">
        <f t="shared" si="34"/>
        <v>1286.376</v>
      </c>
      <c r="J348" s="8"/>
      <c r="K348" s="7">
        <f t="shared" si="33"/>
        <v>1286.376</v>
      </c>
      <c r="L348" s="8"/>
      <c r="M348" s="9">
        <f t="shared" si="32"/>
        <v>1286.376</v>
      </c>
      <c r="N348" s="10"/>
      <c r="O348" s="9">
        <f t="shared" si="31"/>
        <v>1286.376</v>
      </c>
      <c r="P348" s="10"/>
      <c r="Q348" s="9">
        <f t="shared" si="30"/>
        <v>1286.376</v>
      </c>
      <c r="R348" s="10"/>
      <c r="S348" s="9">
        <f t="shared" si="29"/>
        <v>1286.376</v>
      </c>
      <c r="T348" s="10"/>
      <c r="U348" s="9">
        <f t="shared" si="35"/>
        <v>1286.376</v>
      </c>
    </row>
    <row r="349" spans="1:21" ht="63.75">
      <c r="A349" s="18" t="s">
        <v>349</v>
      </c>
      <c r="B349" s="2" t="s">
        <v>4</v>
      </c>
      <c r="C349" s="2" t="s">
        <v>23</v>
      </c>
      <c r="D349" s="2" t="s">
        <v>23</v>
      </c>
      <c r="E349" s="1" t="s">
        <v>120</v>
      </c>
      <c r="F349" s="2"/>
      <c r="G349" s="7">
        <v>52.08</v>
      </c>
      <c r="H349" s="8">
        <f>H350</f>
        <v>0</v>
      </c>
      <c r="I349" s="7">
        <f t="shared" si="34"/>
        <v>52.08</v>
      </c>
      <c r="J349" s="8">
        <f>J350</f>
        <v>0</v>
      </c>
      <c r="K349" s="7">
        <f t="shared" si="33"/>
        <v>52.08</v>
      </c>
      <c r="L349" s="8">
        <f>L350</f>
        <v>0</v>
      </c>
      <c r="M349" s="9">
        <f t="shared" si="32"/>
        <v>52.08</v>
      </c>
      <c r="N349" s="10">
        <f>N350</f>
        <v>0</v>
      </c>
      <c r="O349" s="9">
        <f t="shared" si="31"/>
        <v>52.08</v>
      </c>
      <c r="P349" s="10">
        <f>P350</f>
        <v>0</v>
      </c>
      <c r="Q349" s="9">
        <f t="shared" si="30"/>
        <v>52.08</v>
      </c>
      <c r="R349" s="10">
        <f>R350</f>
        <v>0</v>
      </c>
      <c r="S349" s="9">
        <f t="shared" si="29"/>
        <v>52.08</v>
      </c>
      <c r="T349" s="10">
        <f>T350</f>
        <v>0</v>
      </c>
      <c r="U349" s="9">
        <f t="shared" si="35"/>
        <v>52.08</v>
      </c>
    </row>
    <row r="350" spans="1:21" ht="38.25">
      <c r="A350" s="3" t="s">
        <v>65</v>
      </c>
      <c r="B350" s="2" t="s">
        <v>4</v>
      </c>
      <c r="C350" s="2" t="s">
        <v>23</v>
      </c>
      <c r="D350" s="2" t="s">
        <v>23</v>
      </c>
      <c r="E350" s="1" t="s">
        <v>120</v>
      </c>
      <c r="F350" s="2">
        <v>600</v>
      </c>
      <c r="G350" s="7">
        <v>52.08</v>
      </c>
      <c r="H350" s="8"/>
      <c r="I350" s="7">
        <f t="shared" si="34"/>
        <v>52.08</v>
      </c>
      <c r="J350" s="8"/>
      <c r="K350" s="7">
        <f t="shared" si="33"/>
        <v>52.08</v>
      </c>
      <c r="L350" s="8"/>
      <c r="M350" s="9">
        <f t="shared" si="32"/>
        <v>52.08</v>
      </c>
      <c r="N350" s="10"/>
      <c r="O350" s="9">
        <f t="shared" si="31"/>
        <v>52.08</v>
      </c>
      <c r="P350" s="10"/>
      <c r="Q350" s="9">
        <f t="shared" si="30"/>
        <v>52.08</v>
      </c>
      <c r="R350" s="10"/>
      <c r="S350" s="9">
        <f t="shared" si="29"/>
        <v>52.08</v>
      </c>
      <c r="T350" s="10"/>
      <c r="U350" s="9">
        <f t="shared" si="35"/>
        <v>52.08</v>
      </c>
    </row>
    <row r="351" spans="1:21" ht="38.25">
      <c r="A351" s="3" t="s">
        <v>225</v>
      </c>
      <c r="B351" s="2" t="s">
        <v>4</v>
      </c>
      <c r="C351" s="2" t="s">
        <v>23</v>
      </c>
      <c r="D351" s="2" t="s">
        <v>23</v>
      </c>
      <c r="E351" s="1" t="s">
        <v>226</v>
      </c>
      <c r="F351" s="2"/>
      <c r="G351" s="7">
        <v>178</v>
      </c>
      <c r="H351" s="8">
        <f>H352</f>
        <v>0</v>
      </c>
      <c r="I351" s="7">
        <f t="shared" si="34"/>
        <v>178</v>
      </c>
      <c r="J351" s="8">
        <f>J352</f>
        <v>0</v>
      </c>
      <c r="K351" s="7">
        <f t="shared" si="33"/>
        <v>178</v>
      </c>
      <c r="L351" s="8">
        <f>L352</f>
        <v>0</v>
      </c>
      <c r="M351" s="9">
        <f t="shared" si="32"/>
        <v>178</v>
      </c>
      <c r="N351" s="10">
        <f>N352</f>
        <v>0</v>
      </c>
      <c r="O351" s="9">
        <f t="shared" si="31"/>
        <v>178</v>
      </c>
      <c r="P351" s="10">
        <f>P352</f>
        <v>0</v>
      </c>
      <c r="Q351" s="9">
        <f t="shared" si="30"/>
        <v>178</v>
      </c>
      <c r="R351" s="10">
        <f>R352</f>
        <v>0</v>
      </c>
      <c r="S351" s="9">
        <f t="shared" si="29"/>
        <v>178</v>
      </c>
      <c r="T351" s="10">
        <f>T352</f>
        <v>0</v>
      </c>
      <c r="U351" s="9">
        <f t="shared" si="35"/>
        <v>178</v>
      </c>
    </row>
    <row r="352" spans="1:21" ht="38.25">
      <c r="A352" s="3" t="s">
        <v>32</v>
      </c>
      <c r="B352" s="2" t="s">
        <v>4</v>
      </c>
      <c r="C352" s="2" t="s">
        <v>23</v>
      </c>
      <c r="D352" s="2" t="s">
        <v>23</v>
      </c>
      <c r="E352" s="1" t="s">
        <v>226</v>
      </c>
      <c r="F352" s="2">
        <v>200</v>
      </c>
      <c r="G352" s="7">
        <v>178</v>
      </c>
      <c r="H352" s="8"/>
      <c r="I352" s="7">
        <f t="shared" si="34"/>
        <v>178</v>
      </c>
      <c r="J352" s="8"/>
      <c r="K352" s="7">
        <f t="shared" si="33"/>
        <v>178</v>
      </c>
      <c r="L352" s="8"/>
      <c r="M352" s="9">
        <f t="shared" si="32"/>
        <v>178</v>
      </c>
      <c r="N352" s="10"/>
      <c r="O352" s="9">
        <f t="shared" si="31"/>
        <v>178</v>
      </c>
      <c r="P352" s="10"/>
      <c r="Q352" s="9">
        <f t="shared" si="30"/>
        <v>178</v>
      </c>
      <c r="R352" s="10"/>
      <c r="S352" s="9">
        <f t="shared" si="29"/>
        <v>178</v>
      </c>
      <c r="T352" s="10"/>
      <c r="U352" s="9">
        <f t="shared" si="35"/>
        <v>178</v>
      </c>
    </row>
    <row r="353" spans="1:21" ht="38.25" hidden="1">
      <c r="A353" s="3" t="s">
        <v>276</v>
      </c>
      <c r="B353" s="2" t="s">
        <v>4</v>
      </c>
      <c r="C353" s="2" t="s">
        <v>23</v>
      </c>
      <c r="D353" s="2" t="s">
        <v>27</v>
      </c>
      <c r="E353" s="1" t="s">
        <v>247</v>
      </c>
      <c r="F353" s="2"/>
      <c r="G353" s="7">
        <v>0</v>
      </c>
      <c r="H353" s="8">
        <f>H354</f>
        <v>0</v>
      </c>
      <c r="I353" s="7">
        <f t="shared" si="34"/>
        <v>0</v>
      </c>
      <c r="J353" s="8">
        <f>J354</f>
        <v>0</v>
      </c>
      <c r="K353" s="7">
        <f t="shared" si="33"/>
        <v>0</v>
      </c>
      <c r="L353" s="8">
        <f>L354</f>
        <v>0</v>
      </c>
      <c r="M353" s="9">
        <f t="shared" si="32"/>
        <v>0</v>
      </c>
      <c r="N353" s="10">
        <f>N354</f>
        <v>0</v>
      </c>
      <c r="O353" s="9">
        <f t="shared" si="31"/>
        <v>0</v>
      </c>
      <c r="P353" s="10">
        <f>P354</f>
        <v>0</v>
      </c>
      <c r="Q353" s="9">
        <f t="shared" si="30"/>
        <v>0</v>
      </c>
      <c r="R353" s="10">
        <f>R354</f>
        <v>0</v>
      </c>
      <c r="S353" s="9">
        <f t="shared" si="29"/>
        <v>0</v>
      </c>
      <c r="T353" s="10">
        <f>T354</f>
        <v>0</v>
      </c>
      <c r="U353" s="9">
        <f t="shared" si="35"/>
        <v>0</v>
      </c>
    </row>
    <row r="354" spans="1:21" ht="38.25" hidden="1">
      <c r="A354" s="3" t="s">
        <v>65</v>
      </c>
      <c r="B354" s="2" t="s">
        <v>4</v>
      </c>
      <c r="C354" s="2" t="s">
        <v>23</v>
      </c>
      <c r="D354" s="2" t="s">
        <v>27</v>
      </c>
      <c r="E354" s="1" t="s">
        <v>247</v>
      </c>
      <c r="F354" s="2">
        <v>600</v>
      </c>
      <c r="G354" s="7">
        <v>0</v>
      </c>
      <c r="H354" s="8"/>
      <c r="I354" s="7">
        <f t="shared" si="34"/>
        <v>0</v>
      </c>
      <c r="J354" s="8"/>
      <c r="K354" s="7">
        <f t="shared" si="33"/>
        <v>0</v>
      </c>
      <c r="L354" s="8"/>
      <c r="M354" s="9">
        <f t="shared" si="32"/>
        <v>0</v>
      </c>
      <c r="N354" s="10"/>
      <c r="O354" s="9">
        <f t="shared" si="31"/>
        <v>0</v>
      </c>
      <c r="P354" s="10"/>
      <c r="Q354" s="9">
        <f t="shared" si="30"/>
        <v>0</v>
      </c>
      <c r="R354" s="10"/>
      <c r="S354" s="9">
        <f t="shared" ref="S354:S421" si="36">Q354+R354</f>
        <v>0</v>
      </c>
      <c r="T354" s="10"/>
      <c r="U354" s="9">
        <f t="shared" si="35"/>
        <v>0</v>
      </c>
    </row>
    <row r="355" spans="1:21" ht="38.25">
      <c r="A355" s="3" t="s">
        <v>114</v>
      </c>
      <c r="B355" s="2" t="s">
        <v>4</v>
      </c>
      <c r="C355" s="2" t="s">
        <v>23</v>
      </c>
      <c r="D355" s="2" t="s">
        <v>27</v>
      </c>
      <c r="E355" s="1" t="s">
        <v>115</v>
      </c>
      <c r="F355" s="2"/>
      <c r="G355" s="7">
        <v>745.375</v>
      </c>
      <c r="H355" s="8">
        <f>H356+H357</f>
        <v>0</v>
      </c>
      <c r="I355" s="7">
        <f t="shared" si="34"/>
        <v>745.375</v>
      </c>
      <c r="J355" s="8">
        <f>J356+J357</f>
        <v>0</v>
      </c>
      <c r="K355" s="7">
        <f t="shared" si="33"/>
        <v>745.375</v>
      </c>
      <c r="L355" s="8">
        <f>L356+L357</f>
        <v>0</v>
      </c>
      <c r="M355" s="9">
        <f t="shared" si="32"/>
        <v>745.375</v>
      </c>
      <c r="N355" s="10">
        <f>N356+N357</f>
        <v>0</v>
      </c>
      <c r="O355" s="9">
        <f t="shared" si="31"/>
        <v>745.375</v>
      </c>
      <c r="P355" s="10">
        <f>P356+P357</f>
        <v>0</v>
      </c>
      <c r="Q355" s="9">
        <f t="shared" si="30"/>
        <v>745.375</v>
      </c>
      <c r="R355" s="10">
        <f>R356+R357</f>
        <v>0</v>
      </c>
      <c r="S355" s="9">
        <f t="shared" si="36"/>
        <v>745.375</v>
      </c>
      <c r="T355" s="10">
        <f>T356+T357</f>
        <v>0</v>
      </c>
      <c r="U355" s="9">
        <f t="shared" si="35"/>
        <v>745.375</v>
      </c>
    </row>
    <row r="356" spans="1:21" ht="38.25">
      <c r="A356" s="3" t="s">
        <v>32</v>
      </c>
      <c r="B356" s="2" t="s">
        <v>4</v>
      </c>
      <c r="C356" s="2" t="s">
        <v>23</v>
      </c>
      <c r="D356" s="2" t="s">
        <v>27</v>
      </c>
      <c r="E356" s="1" t="s">
        <v>115</v>
      </c>
      <c r="F356" s="2">
        <v>200</v>
      </c>
      <c r="G356" s="7">
        <v>429.875</v>
      </c>
      <c r="H356" s="8"/>
      <c r="I356" s="7">
        <f t="shared" si="34"/>
        <v>429.875</v>
      </c>
      <c r="J356" s="8"/>
      <c r="K356" s="7">
        <f t="shared" si="33"/>
        <v>429.875</v>
      </c>
      <c r="L356" s="8"/>
      <c r="M356" s="9">
        <f t="shared" si="32"/>
        <v>429.875</v>
      </c>
      <c r="N356" s="10"/>
      <c r="O356" s="9">
        <f t="shared" si="31"/>
        <v>429.875</v>
      </c>
      <c r="P356" s="10"/>
      <c r="Q356" s="9">
        <f t="shared" si="30"/>
        <v>429.875</v>
      </c>
      <c r="R356" s="10"/>
      <c r="S356" s="9">
        <f t="shared" si="36"/>
        <v>429.875</v>
      </c>
      <c r="T356" s="10"/>
      <c r="U356" s="9">
        <f t="shared" si="35"/>
        <v>429.875</v>
      </c>
    </row>
    <row r="357" spans="1:21" ht="38.25">
      <c r="A357" s="3" t="s">
        <v>65</v>
      </c>
      <c r="B357" s="2" t="s">
        <v>4</v>
      </c>
      <c r="C357" s="2" t="s">
        <v>23</v>
      </c>
      <c r="D357" s="2" t="s">
        <v>27</v>
      </c>
      <c r="E357" s="1" t="s">
        <v>115</v>
      </c>
      <c r="F357" s="2">
        <v>600</v>
      </c>
      <c r="G357" s="7">
        <v>315.5</v>
      </c>
      <c r="H357" s="8"/>
      <c r="I357" s="7">
        <f t="shared" si="34"/>
        <v>315.5</v>
      </c>
      <c r="J357" s="8"/>
      <c r="K357" s="7">
        <f t="shared" si="33"/>
        <v>315.5</v>
      </c>
      <c r="L357" s="8"/>
      <c r="M357" s="9">
        <f t="shared" si="32"/>
        <v>315.5</v>
      </c>
      <c r="N357" s="10"/>
      <c r="O357" s="9">
        <f t="shared" si="31"/>
        <v>315.5</v>
      </c>
      <c r="P357" s="10"/>
      <c r="Q357" s="9">
        <f t="shared" si="30"/>
        <v>315.5</v>
      </c>
      <c r="R357" s="10"/>
      <c r="S357" s="9">
        <f t="shared" si="36"/>
        <v>315.5</v>
      </c>
      <c r="T357" s="10"/>
      <c r="U357" s="9">
        <f t="shared" si="35"/>
        <v>315.5</v>
      </c>
    </row>
    <row r="358" spans="1:21" ht="51">
      <c r="A358" s="3" t="s">
        <v>116</v>
      </c>
      <c r="B358" s="2" t="s">
        <v>4</v>
      </c>
      <c r="C358" s="2" t="s">
        <v>23</v>
      </c>
      <c r="D358" s="2" t="s">
        <v>27</v>
      </c>
      <c r="E358" s="1" t="s">
        <v>117</v>
      </c>
      <c r="F358" s="2"/>
      <c r="G358" s="7">
        <v>0</v>
      </c>
      <c r="H358" s="8">
        <f>+H359</f>
        <v>0</v>
      </c>
      <c r="I358" s="7">
        <f t="shared" si="34"/>
        <v>0</v>
      </c>
      <c r="J358" s="8">
        <f>+J359</f>
        <v>0</v>
      </c>
      <c r="K358" s="7">
        <f t="shared" si="33"/>
        <v>0</v>
      </c>
      <c r="L358" s="8">
        <f>+L359</f>
        <v>0</v>
      </c>
      <c r="M358" s="9">
        <f t="shared" si="32"/>
        <v>0</v>
      </c>
      <c r="N358" s="10">
        <f>+N359</f>
        <v>0</v>
      </c>
      <c r="O358" s="9">
        <f t="shared" si="31"/>
        <v>0</v>
      </c>
      <c r="P358" s="10">
        <f>+P359</f>
        <v>0</v>
      </c>
      <c r="Q358" s="9">
        <f t="shared" si="30"/>
        <v>0</v>
      </c>
      <c r="R358" s="10">
        <f>+R359</f>
        <v>0</v>
      </c>
      <c r="S358" s="9">
        <f t="shared" si="36"/>
        <v>0</v>
      </c>
      <c r="T358" s="10">
        <f>+T359</f>
        <v>0</v>
      </c>
      <c r="U358" s="9">
        <f t="shared" si="35"/>
        <v>0</v>
      </c>
    </row>
    <row r="359" spans="1:21" ht="38.25">
      <c r="A359" s="3" t="s">
        <v>65</v>
      </c>
      <c r="B359" s="2" t="s">
        <v>4</v>
      </c>
      <c r="C359" s="2" t="s">
        <v>23</v>
      </c>
      <c r="D359" s="2" t="s">
        <v>27</v>
      </c>
      <c r="E359" s="1" t="s">
        <v>117</v>
      </c>
      <c r="F359" s="2">
        <v>600</v>
      </c>
      <c r="G359" s="7">
        <v>0</v>
      </c>
      <c r="H359" s="8"/>
      <c r="I359" s="7">
        <f t="shared" si="34"/>
        <v>0</v>
      </c>
      <c r="J359" s="8"/>
      <c r="K359" s="7">
        <f t="shared" si="33"/>
        <v>0</v>
      </c>
      <c r="L359" s="8"/>
      <c r="M359" s="9">
        <f t="shared" si="32"/>
        <v>0</v>
      </c>
      <c r="N359" s="10"/>
      <c r="O359" s="9">
        <f t="shared" si="31"/>
        <v>0</v>
      </c>
      <c r="P359" s="10"/>
      <c r="Q359" s="9">
        <f t="shared" si="30"/>
        <v>0</v>
      </c>
      <c r="R359" s="10"/>
      <c r="S359" s="9">
        <f t="shared" si="36"/>
        <v>0</v>
      </c>
      <c r="T359" s="10"/>
      <c r="U359" s="9">
        <f t="shared" si="35"/>
        <v>0</v>
      </c>
    </row>
    <row r="360" spans="1:21" ht="38.25">
      <c r="A360" s="3" t="s">
        <v>176</v>
      </c>
      <c r="B360" s="2" t="s">
        <v>4</v>
      </c>
      <c r="C360" s="2" t="s">
        <v>23</v>
      </c>
      <c r="D360" s="2" t="s">
        <v>27</v>
      </c>
      <c r="E360" s="1" t="s">
        <v>118</v>
      </c>
      <c r="F360" s="2"/>
      <c r="G360" s="7">
        <v>0</v>
      </c>
      <c r="H360" s="8">
        <f>H361</f>
        <v>0</v>
      </c>
      <c r="I360" s="7">
        <f t="shared" si="34"/>
        <v>0</v>
      </c>
      <c r="J360" s="8">
        <f>J361</f>
        <v>0</v>
      </c>
      <c r="K360" s="7">
        <f t="shared" si="33"/>
        <v>0</v>
      </c>
      <c r="L360" s="8">
        <f>L361</f>
        <v>0</v>
      </c>
      <c r="M360" s="9">
        <f t="shared" si="32"/>
        <v>0</v>
      </c>
      <c r="N360" s="10">
        <f>N361</f>
        <v>0</v>
      </c>
      <c r="O360" s="9">
        <f t="shared" si="31"/>
        <v>0</v>
      </c>
      <c r="P360" s="10">
        <f>P361</f>
        <v>0</v>
      </c>
      <c r="Q360" s="9">
        <f t="shared" si="30"/>
        <v>0</v>
      </c>
      <c r="R360" s="10">
        <f>R361</f>
        <v>0</v>
      </c>
      <c r="S360" s="9">
        <f t="shared" si="36"/>
        <v>0</v>
      </c>
      <c r="T360" s="10">
        <f>T361</f>
        <v>0</v>
      </c>
      <c r="U360" s="9">
        <f t="shared" si="35"/>
        <v>0</v>
      </c>
    </row>
    <row r="361" spans="1:21" ht="38.25">
      <c r="A361" s="3" t="s">
        <v>65</v>
      </c>
      <c r="B361" s="2" t="s">
        <v>4</v>
      </c>
      <c r="C361" s="2" t="s">
        <v>23</v>
      </c>
      <c r="D361" s="2" t="s">
        <v>27</v>
      </c>
      <c r="E361" s="1" t="s">
        <v>118</v>
      </c>
      <c r="F361" s="2">
        <v>600</v>
      </c>
      <c r="G361" s="7">
        <v>0</v>
      </c>
      <c r="H361" s="8"/>
      <c r="I361" s="7">
        <f t="shared" si="34"/>
        <v>0</v>
      </c>
      <c r="J361" s="8"/>
      <c r="K361" s="7">
        <f t="shared" si="33"/>
        <v>0</v>
      </c>
      <c r="L361" s="8"/>
      <c r="M361" s="9">
        <f t="shared" si="32"/>
        <v>0</v>
      </c>
      <c r="N361" s="10"/>
      <c r="O361" s="9">
        <f t="shared" si="31"/>
        <v>0</v>
      </c>
      <c r="P361" s="10"/>
      <c r="Q361" s="9">
        <f t="shared" ref="Q361:Q428" si="37">O361+P361</f>
        <v>0</v>
      </c>
      <c r="R361" s="10"/>
      <c r="S361" s="9">
        <f t="shared" si="36"/>
        <v>0</v>
      </c>
      <c r="T361" s="10"/>
      <c r="U361" s="9">
        <f t="shared" si="35"/>
        <v>0</v>
      </c>
    </row>
    <row r="362" spans="1:21" ht="63.75">
      <c r="A362" s="3" t="s">
        <v>177</v>
      </c>
      <c r="B362" s="2" t="s">
        <v>4</v>
      </c>
      <c r="C362" s="2" t="s">
        <v>23</v>
      </c>
      <c r="D362" s="2" t="s">
        <v>27</v>
      </c>
      <c r="E362" s="14" t="s">
        <v>113</v>
      </c>
      <c r="F362" s="2"/>
      <c r="G362" s="7">
        <v>10347.469000000001</v>
      </c>
      <c r="H362" s="8">
        <f>H363+H364+H365</f>
        <v>0</v>
      </c>
      <c r="I362" s="7">
        <f t="shared" si="34"/>
        <v>10347.469000000001</v>
      </c>
      <c r="J362" s="8">
        <f>J363+J364+J365</f>
        <v>0</v>
      </c>
      <c r="K362" s="7">
        <f t="shared" si="33"/>
        <v>10347.469000000001</v>
      </c>
      <c r="L362" s="8">
        <f>L363+L364+L365</f>
        <v>0</v>
      </c>
      <c r="M362" s="9">
        <f t="shared" si="32"/>
        <v>10347.469000000001</v>
      </c>
      <c r="N362" s="10">
        <f>N363+N364+N365</f>
        <v>0</v>
      </c>
      <c r="O362" s="9">
        <f t="shared" si="31"/>
        <v>10347.469000000001</v>
      </c>
      <c r="P362" s="10">
        <f>P363+P364+P365</f>
        <v>0</v>
      </c>
      <c r="Q362" s="9">
        <f t="shared" si="37"/>
        <v>10347.469000000001</v>
      </c>
      <c r="R362" s="10">
        <f>R363+R364+R365</f>
        <v>114.209</v>
      </c>
      <c r="S362" s="9">
        <f t="shared" si="36"/>
        <v>10461.678000000002</v>
      </c>
      <c r="T362" s="10">
        <f>T363+T364+T365</f>
        <v>0</v>
      </c>
      <c r="U362" s="9">
        <f t="shared" si="35"/>
        <v>10461.678000000002</v>
      </c>
    </row>
    <row r="363" spans="1:21" ht="76.5">
      <c r="A363" s="3" t="s">
        <v>94</v>
      </c>
      <c r="B363" s="2" t="s">
        <v>4</v>
      </c>
      <c r="C363" s="2" t="s">
        <v>23</v>
      </c>
      <c r="D363" s="2" t="s">
        <v>27</v>
      </c>
      <c r="E363" s="14" t="s">
        <v>113</v>
      </c>
      <c r="F363" s="2">
        <v>100</v>
      </c>
      <c r="G363" s="7">
        <v>9320.7369999999992</v>
      </c>
      <c r="H363" s="8"/>
      <c r="I363" s="7">
        <f t="shared" si="34"/>
        <v>9320.7369999999992</v>
      </c>
      <c r="J363" s="8"/>
      <c r="K363" s="7">
        <f t="shared" si="33"/>
        <v>9320.7369999999992</v>
      </c>
      <c r="L363" s="8"/>
      <c r="M363" s="9">
        <f t="shared" si="32"/>
        <v>9320.7369999999992</v>
      </c>
      <c r="N363" s="10"/>
      <c r="O363" s="9">
        <f t="shared" si="31"/>
        <v>9320.7369999999992</v>
      </c>
      <c r="P363" s="10"/>
      <c r="Q363" s="9">
        <f t="shared" si="37"/>
        <v>9320.7369999999992</v>
      </c>
      <c r="R363" s="10">
        <v>114.209</v>
      </c>
      <c r="S363" s="9">
        <f t="shared" si="36"/>
        <v>9434.9459999999999</v>
      </c>
      <c r="T363" s="10"/>
      <c r="U363" s="9">
        <f t="shared" si="35"/>
        <v>9434.9459999999999</v>
      </c>
    </row>
    <row r="364" spans="1:21" ht="38.25">
      <c r="A364" s="3" t="s">
        <v>32</v>
      </c>
      <c r="B364" s="2" t="s">
        <v>4</v>
      </c>
      <c r="C364" s="2" t="s">
        <v>23</v>
      </c>
      <c r="D364" s="2" t="s">
        <v>27</v>
      </c>
      <c r="E364" s="14" t="s">
        <v>113</v>
      </c>
      <c r="F364" s="2">
        <v>200</v>
      </c>
      <c r="G364" s="7">
        <v>1026.732</v>
      </c>
      <c r="H364" s="8"/>
      <c r="I364" s="7">
        <f t="shared" si="34"/>
        <v>1026.732</v>
      </c>
      <c r="J364" s="8"/>
      <c r="K364" s="7">
        <f t="shared" si="33"/>
        <v>1026.732</v>
      </c>
      <c r="L364" s="8"/>
      <c r="M364" s="9">
        <f t="shared" si="32"/>
        <v>1026.732</v>
      </c>
      <c r="N364" s="10"/>
      <c r="O364" s="9">
        <f t="shared" ref="O364:O433" si="38">M364+N364</f>
        <v>1026.732</v>
      </c>
      <c r="P364" s="10"/>
      <c r="Q364" s="9">
        <f t="shared" si="37"/>
        <v>1026.732</v>
      </c>
      <c r="R364" s="10"/>
      <c r="S364" s="9">
        <f t="shared" si="36"/>
        <v>1026.732</v>
      </c>
      <c r="T364" s="10"/>
      <c r="U364" s="9">
        <f t="shared" si="35"/>
        <v>1026.732</v>
      </c>
    </row>
    <row r="365" spans="1:21" ht="15.75" hidden="1">
      <c r="A365" s="3" t="s">
        <v>390</v>
      </c>
      <c r="B365" s="2" t="s">
        <v>4</v>
      </c>
      <c r="C365" s="2" t="s">
        <v>23</v>
      </c>
      <c r="D365" s="2" t="s">
        <v>27</v>
      </c>
      <c r="E365" s="14" t="s">
        <v>113</v>
      </c>
      <c r="F365" s="2">
        <v>800</v>
      </c>
      <c r="G365" s="7">
        <v>0</v>
      </c>
      <c r="H365" s="8"/>
      <c r="I365" s="7">
        <f t="shared" si="34"/>
        <v>0</v>
      </c>
      <c r="J365" s="8"/>
      <c r="K365" s="7">
        <f t="shared" si="33"/>
        <v>0</v>
      </c>
      <c r="L365" s="8"/>
      <c r="M365" s="9">
        <f t="shared" si="32"/>
        <v>0</v>
      </c>
      <c r="N365" s="10"/>
      <c r="O365" s="9">
        <f t="shared" si="38"/>
        <v>0</v>
      </c>
      <c r="P365" s="10"/>
      <c r="Q365" s="9">
        <f t="shared" si="37"/>
        <v>0</v>
      </c>
      <c r="R365" s="10"/>
      <c r="S365" s="9">
        <f t="shared" si="36"/>
        <v>0</v>
      </c>
      <c r="T365" s="10"/>
      <c r="U365" s="9">
        <f t="shared" si="35"/>
        <v>0</v>
      </c>
    </row>
    <row r="366" spans="1:21" ht="38.25">
      <c r="A366" s="3" t="s">
        <v>350</v>
      </c>
      <c r="B366" s="2" t="s">
        <v>4</v>
      </c>
      <c r="C366" s="2" t="s">
        <v>23</v>
      </c>
      <c r="D366" s="2" t="s">
        <v>27</v>
      </c>
      <c r="E366" s="1" t="s">
        <v>229</v>
      </c>
      <c r="F366" s="2"/>
      <c r="G366" s="7">
        <v>224.85300000000001</v>
      </c>
      <c r="H366" s="8">
        <f>H367+H368</f>
        <v>-104.17749999999999</v>
      </c>
      <c r="I366" s="7">
        <f t="shared" si="34"/>
        <v>120.67550000000001</v>
      </c>
      <c r="J366" s="8">
        <f>J367+J368</f>
        <v>0</v>
      </c>
      <c r="K366" s="7">
        <f t="shared" si="33"/>
        <v>120.67550000000001</v>
      </c>
      <c r="L366" s="8">
        <f>L367+L368</f>
        <v>0</v>
      </c>
      <c r="M366" s="9">
        <f t="shared" ref="M366:M435" si="39">K366+L366</f>
        <v>120.67550000000001</v>
      </c>
      <c r="N366" s="10">
        <f>N367+N368</f>
        <v>0</v>
      </c>
      <c r="O366" s="9">
        <f t="shared" si="38"/>
        <v>120.67550000000001</v>
      </c>
      <c r="P366" s="10">
        <f>P367+P368</f>
        <v>0</v>
      </c>
      <c r="Q366" s="9">
        <f t="shared" si="37"/>
        <v>120.67550000000001</v>
      </c>
      <c r="R366" s="10">
        <f>R367+R368</f>
        <v>0</v>
      </c>
      <c r="S366" s="9">
        <f t="shared" si="36"/>
        <v>120.67550000000001</v>
      </c>
      <c r="T366" s="10">
        <f>T367+T368</f>
        <v>-3</v>
      </c>
      <c r="U366" s="9">
        <f t="shared" si="35"/>
        <v>117.67550000000001</v>
      </c>
    </row>
    <row r="367" spans="1:21" ht="38.25">
      <c r="A367" s="3" t="s">
        <v>32</v>
      </c>
      <c r="B367" s="2" t="s">
        <v>4</v>
      </c>
      <c r="C367" s="2" t="s">
        <v>23</v>
      </c>
      <c r="D367" s="2" t="s">
        <v>27</v>
      </c>
      <c r="E367" s="1" t="s">
        <v>229</v>
      </c>
      <c r="F367" s="2">
        <v>200</v>
      </c>
      <c r="G367" s="7">
        <v>152.85300000000001</v>
      </c>
      <c r="H367" s="8">
        <v>-104.17749999999999</v>
      </c>
      <c r="I367" s="7">
        <f t="shared" si="34"/>
        <v>48.675500000000014</v>
      </c>
      <c r="J367" s="8"/>
      <c r="K367" s="7">
        <f t="shared" si="33"/>
        <v>48.675500000000014</v>
      </c>
      <c r="L367" s="8"/>
      <c r="M367" s="9">
        <f t="shared" si="39"/>
        <v>48.675500000000014</v>
      </c>
      <c r="N367" s="10"/>
      <c r="O367" s="9">
        <f t="shared" si="38"/>
        <v>48.675500000000014</v>
      </c>
      <c r="P367" s="10"/>
      <c r="Q367" s="9">
        <f t="shared" si="37"/>
        <v>48.675500000000014</v>
      </c>
      <c r="R367" s="10"/>
      <c r="S367" s="9">
        <f t="shared" si="36"/>
        <v>48.675500000000014</v>
      </c>
      <c r="T367" s="10"/>
      <c r="U367" s="9">
        <f t="shared" si="35"/>
        <v>48.675500000000014</v>
      </c>
    </row>
    <row r="368" spans="1:21" ht="25.5">
      <c r="A368" s="3" t="s">
        <v>150</v>
      </c>
      <c r="B368" s="2" t="s">
        <v>4</v>
      </c>
      <c r="C368" s="2" t="s">
        <v>23</v>
      </c>
      <c r="D368" s="2" t="s">
        <v>27</v>
      </c>
      <c r="E368" s="1" t="s">
        <v>229</v>
      </c>
      <c r="F368" s="2">
        <v>300</v>
      </c>
      <c r="G368" s="7">
        <v>72</v>
      </c>
      <c r="H368" s="8"/>
      <c r="I368" s="7">
        <f t="shared" si="34"/>
        <v>72</v>
      </c>
      <c r="J368" s="8"/>
      <c r="K368" s="7">
        <f t="shared" si="33"/>
        <v>72</v>
      </c>
      <c r="L368" s="8"/>
      <c r="M368" s="9">
        <f t="shared" si="39"/>
        <v>72</v>
      </c>
      <c r="N368" s="10"/>
      <c r="O368" s="9">
        <f t="shared" si="38"/>
        <v>72</v>
      </c>
      <c r="P368" s="10"/>
      <c r="Q368" s="9">
        <f t="shared" si="37"/>
        <v>72</v>
      </c>
      <c r="R368" s="10"/>
      <c r="S368" s="9">
        <f t="shared" si="36"/>
        <v>72</v>
      </c>
      <c r="T368" s="10">
        <v>-3</v>
      </c>
      <c r="U368" s="9">
        <f t="shared" si="35"/>
        <v>69</v>
      </c>
    </row>
    <row r="369" spans="1:21" ht="29.25" customHeight="1">
      <c r="A369" s="3" t="s">
        <v>322</v>
      </c>
      <c r="B369" s="2" t="s">
        <v>4</v>
      </c>
      <c r="C369" s="2" t="s">
        <v>23</v>
      </c>
      <c r="D369" s="2" t="s">
        <v>27</v>
      </c>
      <c r="E369" s="1" t="s">
        <v>323</v>
      </c>
      <c r="F369" s="2"/>
      <c r="G369" s="7">
        <v>2815.69625</v>
      </c>
      <c r="H369" s="8">
        <f>H370</f>
        <v>0</v>
      </c>
      <c r="I369" s="7">
        <f t="shared" si="34"/>
        <v>2815.69625</v>
      </c>
      <c r="J369" s="8">
        <f>J370</f>
        <v>0</v>
      </c>
      <c r="K369" s="7">
        <f t="shared" si="33"/>
        <v>2815.69625</v>
      </c>
      <c r="L369" s="8">
        <f>L370</f>
        <v>0</v>
      </c>
      <c r="M369" s="9">
        <f t="shared" si="39"/>
        <v>2815.69625</v>
      </c>
      <c r="N369" s="10">
        <f>N370</f>
        <v>0</v>
      </c>
      <c r="O369" s="9">
        <f t="shared" si="38"/>
        <v>2815.69625</v>
      </c>
      <c r="P369" s="10">
        <f>P370</f>
        <v>-237.74306999999999</v>
      </c>
      <c r="Q369" s="9">
        <f t="shared" si="37"/>
        <v>2577.95318</v>
      </c>
      <c r="R369" s="10">
        <f>R370</f>
        <v>0</v>
      </c>
      <c r="S369" s="9">
        <f t="shared" si="36"/>
        <v>2577.95318</v>
      </c>
      <c r="T369" s="10">
        <f>T370</f>
        <v>0</v>
      </c>
      <c r="U369" s="9">
        <f t="shared" si="35"/>
        <v>2577.95318</v>
      </c>
    </row>
    <row r="370" spans="1:21" ht="38.25">
      <c r="A370" s="3" t="s">
        <v>65</v>
      </c>
      <c r="B370" s="2" t="s">
        <v>4</v>
      </c>
      <c r="C370" s="2" t="s">
        <v>23</v>
      </c>
      <c r="D370" s="2" t="s">
        <v>27</v>
      </c>
      <c r="E370" s="1" t="s">
        <v>323</v>
      </c>
      <c r="F370" s="2">
        <v>600</v>
      </c>
      <c r="G370" s="7">
        <v>2815.69625</v>
      </c>
      <c r="H370" s="8"/>
      <c r="I370" s="7">
        <f t="shared" si="34"/>
        <v>2815.69625</v>
      </c>
      <c r="J370" s="8"/>
      <c r="K370" s="7">
        <f t="shared" si="33"/>
        <v>2815.69625</v>
      </c>
      <c r="L370" s="8"/>
      <c r="M370" s="9">
        <f t="shared" si="39"/>
        <v>2815.69625</v>
      </c>
      <c r="N370" s="10"/>
      <c r="O370" s="9">
        <f t="shared" si="38"/>
        <v>2815.69625</v>
      </c>
      <c r="P370" s="10">
        <v>-237.74306999999999</v>
      </c>
      <c r="Q370" s="9">
        <f t="shared" si="37"/>
        <v>2577.95318</v>
      </c>
      <c r="R370" s="10"/>
      <c r="S370" s="9">
        <f t="shared" si="36"/>
        <v>2577.95318</v>
      </c>
      <c r="T370" s="10"/>
      <c r="U370" s="9">
        <f t="shared" si="35"/>
        <v>2577.95318</v>
      </c>
    </row>
    <row r="371" spans="1:21" ht="38.25">
      <c r="A371" s="3" t="s">
        <v>31</v>
      </c>
      <c r="B371" s="2" t="s">
        <v>4</v>
      </c>
      <c r="C371" s="2" t="s">
        <v>23</v>
      </c>
      <c r="D371" s="2" t="s">
        <v>27</v>
      </c>
      <c r="E371" s="1" t="s">
        <v>33</v>
      </c>
      <c r="F371" s="2"/>
      <c r="G371" s="7">
        <v>3496.4759999999997</v>
      </c>
      <c r="H371" s="8">
        <f>H372+H373+H374</f>
        <v>0</v>
      </c>
      <c r="I371" s="7">
        <f t="shared" si="34"/>
        <v>3496.4759999999997</v>
      </c>
      <c r="J371" s="8">
        <f>J372+J373+J374</f>
        <v>0</v>
      </c>
      <c r="K371" s="7">
        <f t="shared" si="33"/>
        <v>3496.4759999999997</v>
      </c>
      <c r="L371" s="8">
        <f>L372+L373+L374</f>
        <v>0</v>
      </c>
      <c r="M371" s="9">
        <f t="shared" si="39"/>
        <v>3496.4759999999997</v>
      </c>
      <c r="N371" s="10">
        <f>N372+N373+N374</f>
        <v>0</v>
      </c>
      <c r="O371" s="9">
        <f t="shared" si="38"/>
        <v>3496.4759999999997</v>
      </c>
      <c r="P371" s="10">
        <f>P372+P373+P374</f>
        <v>317.49700000000001</v>
      </c>
      <c r="Q371" s="9">
        <f t="shared" si="37"/>
        <v>3813.9729999999995</v>
      </c>
      <c r="R371" s="10">
        <f>R372+R373+R374</f>
        <v>51.055000000000007</v>
      </c>
      <c r="S371" s="9">
        <f t="shared" si="36"/>
        <v>3865.0279999999993</v>
      </c>
      <c r="T371" s="10">
        <f>T372+T373+T374</f>
        <v>-1</v>
      </c>
      <c r="U371" s="9">
        <f t="shared" si="35"/>
        <v>3864.0279999999993</v>
      </c>
    </row>
    <row r="372" spans="1:21" ht="76.5">
      <c r="A372" s="3" t="s">
        <v>94</v>
      </c>
      <c r="B372" s="2" t="s">
        <v>4</v>
      </c>
      <c r="C372" s="2" t="s">
        <v>23</v>
      </c>
      <c r="D372" s="2" t="s">
        <v>27</v>
      </c>
      <c r="E372" s="1" t="s">
        <v>33</v>
      </c>
      <c r="F372" s="2">
        <v>100</v>
      </c>
      <c r="G372" s="7">
        <v>3495.4759999999997</v>
      </c>
      <c r="H372" s="8">
        <v>-1.6</v>
      </c>
      <c r="I372" s="7">
        <f t="shared" si="34"/>
        <v>3493.8759999999997</v>
      </c>
      <c r="J372" s="8"/>
      <c r="K372" s="7">
        <f t="shared" si="33"/>
        <v>3493.8759999999997</v>
      </c>
      <c r="L372" s="8"/>
      <c r="M372" s="9">
        <f t="shared" si="39"/>
        <v>3493.8759999999997</v>
      </c>
      <c r="N372" s="10"/>
      <c r="O372" s="9">
        <f t="shared" si="38"/>
        <v>3493.8759999999997</v>
      </c>
      <c r="P372" s="10">
        <v>317.49700000000001</v>
      </c>
      <c r="Q372" s="9">
        <f t="shared" si="37"/>
        <v>3811.3729999999996</v>
      </c>
      <c r="R372" s="10">
        <f>42.191+8.864</f>
        <v>51.055000000000007</v>
      </c>
      <c r="S372" s="9">
        <f t="shared" si="36"/>
        <v>3862.4279999999994</v>
      </c>
      <c r="T372" s="10"/>
      <c r="U372" s="9">
        <f t="shared" si="35"/>
        <v>3862.4279999999994</v>
      </c>
    </row>
    <row r="373" spans="1:21" ht="38.25">
      <c r="A373" s="3" t="s">
        <v>32</v>
      </c>
      <c r="B373" s="2" t="s">
        <v>4</v>
      </c>
      <c r="C373" s="2" t="s">
        <v>23</v>
      </c>
      <c r="D373" s="2" t="s">
        <v>27</v>
      </c>
      <c r="E373" s="1" t="s">
        <v>33</v>
      </c>
      <c r="F373" s="2">
        <v>200</v>
      </c>
      <c r="G373" s="7">
        <v>0</v>
      </c>
      <c r="H373" s="8">
        <v>1.6</v>
      </c>
      <c r="I373" s="7">
        <f t="shared" si="34"/>
        <v>1.6</v>
      </c>
      <c r="J373" s="8"/>
      <c r="K373" s="7">
        <f t="shared" ref="K373:K444" si="40">I373+J373</f>
        <v>1.6</v>
      </c>
      <c r="L373" s="8"/>
      <c r="M373" s="9">
        <f t="shared" si="39"/>
        <v>1.6</v>
      </c>
      <c r="N373" s="10"/>
      <c r="O373" s="9">
        <f t="shared" si="38"/>
        <v>1.6</v>
      </c>
      <c r="P373" s="10"/>
      <c r="Q373" s="9">
        <f t="shared" si="37"/>
        <v>1.6</v>
      </c>
      <c r="R373" s="10"/>
      <c r="S373" s="9">
        <f t="shared" si="36"/>
        <v>1.6</v>
      </c>
      <c r="T373" s="10"/>
      <c r="U373" s="9">
        <f t="shared" si="35"/>
        <v>1.6</v>
      </c>
    </row>
    <row r="374" spans="1:21" ht="15.75">
      <c r="A374" s="3" t="s">
        <v>54</v>
      </c>
      <c r="B374" s="2" t="s">
        <v>4</v>
      </c>
      <c r="C374" s="2" t="s">
        <v>23</v>
      </c>
      <c r="D374" s="2" t="s">
        <v>27</v>
      </c>
      <c r="E374" s="1" t="s">
        <v>33</v>
      </c>
      <c r="F374" s="2">
        <v>800</v>
      </c>
      <c r="G374" s="7">
        <v>1</v>
      </c>
      <c r="H374" s="8"/>
      <c r="I374" s="7">
        <f t="shared" si="34"/>
        <v>1</v>
      </c>
      <c r="J374" s="8"/>
      <c r="K374" s="7">
        <f t="shared" si="40"/>
        <v>1</v>
      </c>
      <c r="L374" s="8"/>
      <c r="M374" s="9">
        <f t="shared" si="39"/>
        <v>1</v>
      </c>
      <c r="N374" s="10"/>
      <c r="O374" s="9">
        <f t="shared" si="38"/>
        <v>1</v>
      </c>
      <c r="P374" s="10"/>
      <c r="Q374" s="9">
        <f t="shared" si="37"/>
        <v>1</v>
      </c>
      <c r="R374" s="10"/>
      <c r="S374" s="9">
        <f t="shared" si="36"/>
        <v>1</v>
      </c>
      <c r="T374" s="10">
        <v>-1</v>
      </c>
      <c r="U374" s="9">
        <f t="shared" si="35"/>
        <v>0</v>
      </c>
    </row>
    <row r="375" spans="1:21" ht="38.25">
      <c r="A375" s="3" t="s">
        <v>227</v>
      </c>
      <c r="B375" s="2" t="s">
        <v>4</v>
      </c>
      <c r="C375" s="2">
        <v>10</v>
      </c>
      <c r="D375" s="2" t="s">
        <v>20</v>
      </c>
      <c r="E375" s="14" t="s">
        <v>228</v>
      </c>
      <c r="F375" s="2"/>
      <c r="G375" s="7">
        <v>325</v>
      </c>
      <c r="H375" s="8">
        <f>H376</f>
        <v>104.17749999999999</v>
      </c>
      <c r="I375" s="7">
        <f t="shared" si="34"/>
        <v>429.17750000000001</v>
      </c>
      <c r="J375" s="8">
        <f>J376</f>
        <v>-15.47213</v>
      </c>
      <c r="K375" s="7">
        <f t="shared" si="40"/>
        <v>413.70537000000002</v>
      </c>
      <c r="L375" s="8">
        <f>L376</f>
        <v>0</v>
      </c>
      <c r="M375" s="9">
        <f t="shared" si="39"/>
        <v>413.70537000000002</v>
      </c>
      <c r="N375" s="10">
        <f>N376</f>
        <v>0</v>
      </c>
      <c r="O375" s="9">
        <f t="shared" si="38"/>
        <v>413.70537000000002</v>
      </c>
      <c r="P375" s="10">
        <f>P376</f>
        <v>0</v>
      </c>
      <c r="Q375" s="9">
        <f t="shared" si="37"/>
        <v>413.70537000000002</v>
      </c>
      <c r="R375" s="10">
        <f>R376</f>
        <v>0</v>
      </c>
      <c r="S375" s="9">
        <f t="shared" si="36"/>
        <v>413.70537000000002</v>
      </c>
      <c r="T375" s="10">
        <f>T376</f>
        <v>-100</v>
      </c>
      <c r="U375" s="9">
        <f t="shared" si="35"/>
        <v>313.70537000000002</v>
      </c>
    </row>
    <row r="376" spans="1:21" ht="25.5">
      <c r="A376" s="3" t="s">
        <v>150</v>
      </c>
      <c r="B376" s="2" t="s">
        <v>4</v>
      </c>
      <c r="C376" s="2">
        <v>10</v>
      </c>
      <c r="D376" s="2" t="s">
        <v>20</v>
      </c>
      <c r="E376" s="14" t="s">
        <v>228</v>
      </c>
      <c r="F376" s="2">
        <v>300</v>
      </c>
      <c r="G376" s="7">
        <v>325</v>
      </c>
      <c r="H376" s="8">
        <v>104.17749999999999</v>
      </c>
      <c r="I376" s="7">
        <f t="shared" si="34"/>
        <v>429.17750000000001</v>
      </c>
      <c r="J376" s="8">
        <v>-15.47213</v>
      </c>
      <c r="K376" s="7">
        <f t="shared" si="40"/>
        <v>413.70537000000002</v>
      </c>
      <c r="L376" s="8"/>
      <c r="M376" s="9">
        <f t="shared" si="39"/>
        <v>413.70537000000002</v>
      </c>
      <c r="N376" s="10"/>
      <c r="O376" s="9">
        <f t="shared" si="38"/>
        <v>413.70537000000002</v>
      </c>
      <c r="P376" s="10"/>
      <c r="Q376" s="9">
        <f t="shared" si="37"/>
        <v>413.70537000000002</v>
      </c>
      <c r="R376" s="10"/>
      <c r="S376" s="9">
        <f t="shared" si="36"/>
        <v>413.70537000000002</v>
      </c>
      <c r="T376" s="10">
        <v>-100</v>
      </c>
      <c r="U376" s="9">
        <f t="shared" si="35"/>
        <v>313.70537000000002</v>
      </c>
    </row>
    <row r="377" spans="1:21" ht="89.25">
      <c r="A377" s="17" t="s">
        <v>111</v>
      </c>
      <c r="B377" s="2" t="s">
        <v>4</v>
      </c>
      <c r="C377" s="2">
        <v>10</v>
      </c>
      <c r="D377" s="2" t="s">
        <v>21</v>
      </c>
      <c r="E377" s="14" t="s">
        <v>112</v>
      </c>
      <c r="F377" s="2"/>
      <c r="G377" s="7">
        <v>3117.1804599999996</v>
      </c>
      <c r="H377" s="8">
        <f>H378+H379</f>
        <v>0</v>
      </c>
      <c r="I377" s="7">
        <f t="shared" si="34"/>
        <v>3117.1804599999996</v>
      </c>
      <c r="J377" s="8">
        <f>J378+J379</f>
        <v>0</v>
      </c>
      <c r="K377" s="7">
        <f t="shared" si="40"/>
        <v>3117.1804599999996</v>
      </c>
      <c r="L377" s="8">
        <f>L378+L379</f>
        <v>0</v>
      </c>
      <c r="M377" s="9">
        <f t="shared" si="39"/>
        <v>3117.1804599999996</v>
      </c>
      <c r="N377" s="10">
        <f>N378+N379</f>
        <v>0</v>
      </c>
      <c r="O377" s="9">
        <f t="shared" si="38"/>
        <v>3117.1804599999996</v>
      </c>
      <c r="P377" s="10">
        <f>P378+P379</f>
        <v>0</v>
      </c>
      <c r="Q377" s="9">
        <f t="shared" si="37"/>
        <v>3117.1804599999996</v>
      </c>
      <c r="R377" s="10">
        <f>R378+R379</f>
        <v>0</v>
      </c>
      <c r="S377" s="9">
        <f t="shared" si="36"/>
        <v>3117.1804599999996</v>
      </c>
      <c r="T377" s="10">
        <f>T378+T379</f>
        <v>0</v>
      </c>
      <c r="U377" s="9">
        <f t="shared" si="35"/>
        <v>3117.1804599999996</v>
      </c>
    </row>
    <row r="378" spans="1:21" ht="25.5">
      <c r="A378" s="3" t="s">
        <v>150</v>
      </c>
      <c r="B378" s="2" t="s">
        <v>4</v>
      </c>
      <c r="C378" s="2">
        <v>10</v>
      </c>
      <c r="D378" s="2" t="s">
        <v>21</v>
      </c>
      <c r="E378" s="14" t="s">
        <v>112</v>
      </c>
      <c r="F378" s="2">
        <v>300</v>
      </c>
      <c r="G378" s="7">
        <v>3071.114</v>
      </c>
      <c r="H378" s="8"/>
      <c r="I378" s="7">
        <f t="shared" si="34"/>
        <v>3071.114</v>
      </c>
      <c r="J378" s="8"/>
      <c r="K378" s="7">
        <f t="shared" si="40"/>
        <v>3071.114</v>
      </c>
      <c r="L378" s="8"/>
      <c r="M378" s="9">
        <f t="shared" si="39"/>
        <v>3071.114</v>
      </c>
      <c r="N378" s="10"/>
      <c r="O378" s="9">
        <f t="shared" si="38"/>
        <v>3071.114</v>
      </c>
      <c r="P378" s="10"/>
      <c r="Q378" s="9">
        <f t="shared" si="37"/>
        <v>3071.114</v>
      </c>
      <c r="R378" s="10"/>
      <c r="S378" s="9">
        <f t="shared" si="36"/>
        <v>3071.114</v>
      </c>
      <c r="T378" s="10"/>
      <c r="U378" s="9">
        <f t="shared" si="35"/>
        <v>3071.114</v>
      </c>
    </row>
    <row r="379" spans="1:21" ht="38.25">
      <c r="A379" s="3" t="s">
        <v>65</v>
      </c>
      <c r="B379" s="2" t="s">
        <v>4</v>
      </c>
      <c r="C379" s="2">
        <v>10</v>
      </c>
      <c r="D379" s="2" t="s">
        <v>21</v>
      </c>
      <c r="E379" s="14" t="s">
        <v>112</v>
      </c>
      <c r="F379" s="2">
        <v>600</v>
      </c>
      <c r="G379" s="7">
        <v>46.066459999999992</v>
      </c>
      <c r="H379" s="8"/>
      <c r="I379" s="7">
        <f t="shared" si="34"/>
        <v>46.066459999999992</v>
      </c>
      <c r="J379" s="8"/>
      <c r="K379" s="7">
        <f t="shared" si="40"/>
        <v>46.066459999999992</v>
      </c>
      <c r="L379" s="8"/>
      <c r="M379" s="9">
        <f t="shared" si="39"/>
        <v>46.066459999999992</v>
      </c>
      <c r="N379" s="10"/>
      <c r="O379" s="9">
        <f t="shared" si="38"/>
        <v>46.066459999999992</v>
      </c>
      <c r="P379" s="10"/>
      <c r="Q379" s="9">
        <f t="shared" si="37"/>
        <v>46.066459999999992</v>
      </c>
      <c r="R379" s="10"/>
      <c r="S379" s="9">
        <f t="shared" si="36"/>
        <v>46.066459999999992</v>
      </c>
      <c r="T379" s="10"/>
      <c r="U379" s="9">
        <f t="shared" si="35"/>
        <v>46.066459999999992</v>
      </c>
    </row>
    <row r="380" spans="1:21" ht="25.5">
      <c r="A380" s="3" t="s">
        <v>232</v>
      </c>
      <c r="B380" s="2" t="s">
        <v>4</v>
      </c>
      <c r="C380" s="2">
        <v>11</v>
      </c>
      <c r="D380" s="2" t="s">
        <v>19</v>
      </c>
      <c r="E380" s="1" t="s">
        <v>233</v>
      </c>
      <c r="F380" s="2"/>
      <c r="G380" s="7">
        <v>729.34799999999996</v>
      </c>
      <c r="H380" s="8">
        <f>H381</f>
        <v>0</v>
      </c>
      <c r="I380" s="7">
        <f t="shared" si="34"/>
        <v>729.34799999999996</v>
      </c>
      <c r="J380" s="8">
        <f>J381</f>
        <v>0</v>
      </c>
      <c r="K380" s="7">
        <f t="shared" si="40"/>
        <v>729.34799999999996</v>
      </c>
      <c r="L380" s="8">
        <f>L381</f>
        <v>0</v>
      </c>
      <c r="M380" s="9">
        <f t="shared" si="39"/>
        <v>729.34799999999996</v>
      </c>
      <c r="N380" s="10">
        <f>N381</f>
        <v>0</v>
      </c>
      <c r="O380" s="9">
        <f t="shared" si="38"/>
        <v>729.34799999999996</v>
      </c>
      <c r="P380" s="10">
        <f>P381</f>
        <v>0</v>
      </c>
      <c r="Q380" s="9">
        <f t="shared" si="37"/>
        <v>729.34799999999996</v>
      </c>
      <c r="R380" s="10">
        <f>R381</f>
        <v>0</v>
      </c>
      <c r="S380" s="9">
        <f t="shared" si="36"/>
        <v>729.34799999999996</v>
      </c>
      <c r="T380" s="10">
        <f>T381</f>
        <v>0</v>
      </c>
      <c r="U380" s="9">
        <f t="shared" si="35"/>
        <v>729.34799999999996</v>
      </c>
    </row>
    <row r="381" spans="1:21" ht="38.25">
      <c r="A381" s="3" t="s">
        <v>65</v>
      </c>
      <c r="B381" s="2" t="s">
        <v>4</v>
      </c>
      <c r="C381" s="2">
        <v>11</v>
      </c>
      <c r="D381" s="2" t="s">
        <v>19</v>
      </c>
      <c r="E381" s="1" t="s">
        <v>233</v>
      </c>
      <c r="F381" s="2">
        <v>600</v>
      </c>
      <c r="G381" s="7">
        <v>729.34799999999996</v>
      </c>
      <c r="H381" s="8"/>
      <c r="I381" s="7">
        <f t="shared" si="34"/>
        <v>729.34799999999996</v>
      </c>
      <c r="J381" s="8"/>
      <c r="K381" s="7">
        <f t="shared" si="40"/>
        <v>729.34799999999996</v>
      </c>
      <c r="L381" s="8"/>
      <c r="M381" s="9">
        <f t="shared" si="39"/>
        <v>729.34799999999996</v>
      </c>
      <c r="N381" s="10"/>
      <c r="O381" s="9">
        <f t="shared" si="38"/>
        <v>729.34799999999996</v>
      </c>
      <c r="P381" s="10"/>
      <c r="Q381" s="9">
        <f t="shared" si="37"/>
        <v>729.34799999999996</v>
      </c>
      <c r="R381" s="10"/>
      <c r="S381" s="9">
        <f t="shared" si="36"/>
        <v>729.34799999999996</v>
      </c>
      <c r="T381" s="10"/>
      <c r="U381" s="9">
        <f t="shared" si="35"/>
        <v>729.34799999999996</v>
      </c>
    </row>
    <row r="382" spans="1:21" ht="38.25">
      <c r="A382" s="5" t="s">
        <v>292</v>
      </c>
      <c r="B382" s="6" t="s">
        <v>10</v>
      </c>
      <c r="C382" s="6"/>
      <c r="D382" s="6"/>
      <c r="E382" s="6"/>
      <c r="F382" s="6"/>
      <c r="G382" s="7">
        <v>3582.2861199999993</v>
      </c>
      <c r="H382" s="8">
        <f>H383</f>
        <v>-1163.8254999999999</v>
      </c>
      <c r="I382" s="7">
        <f t="shared" si="34"/>
        <v>2418.4606199999994</v>
      </c>
      <c r="J382" s="8">
        <f>J383</f>
        <v>0</v>
      </c>
      <c r="K382" s="7">
        <f t="shared" si="40"/>
        <v>2418.4606199999994</v>
      </c>
      <c r="L382" s="8">
        <f>L383</f>
        <v>0</v>
      </c>
      <c r="M382" s="9">
        <f t="shared" si="39"/>
        <v>2418.4606199999994</v>
      </c>
      <c r="N382" s="10">
        <f>N383</f>
        <v>0</v>
      </c>
      <c r="O382" s="9">
        <f t="shared" si="38"/>
        <v>2418.4606199999994</v>
      </c>
      <c r="P382" s="10">
        <f>P383</f>
        <v>184.733</v>
      </c>
      <c r="Q382" s="9">
        <f t="shared" si="37"/>
        <v>2603.1936199999996</v>
      </c>
      <c r="R382" s="10">
        <f>R383</f>
        <v>6.8540000000000001</v>
      </c>
      <c r="S382" s="9">
        <f t="shared" si="36"/>
        <v>2610.0476199999994</v>
      </c>
      <c r="T382" s="10">
        <f>T383</f>
        <v>4.1500000000000004</v>
      </c>
      <c r="U382" s="9">
        <f t="shared" si="35"/>
        <v>2614.1976199999995</v>
      </c>
    </row>
    <row r="383" spans="1:21" ht="38.25">
      <c r="A383" s="3" t="s">
        <v>12</v>
      </c>
      <c r="B383" s="2" t="s">
        <v>10</v>
      </c>
      <c r="C383" s="2"/>
      <c r="D383" s="2"/>
      <c r="E383" s="2"/>
      <c r="F383" s="2"/>
      <c r="G383" s="7">
        <v>3582.2861199999993</v>
      </c>
      <c r="H383" s="8">
        <f>H384+H386+H393+H389+H391</f>
        <v>-1163.8254999999999</v>
      </c>
      <c r="I383" s="7">
        <f t="shared" si="34"/>
        <v>2418.4606199999994</v>
      </c>
      <c r="J383" s="8">
        <f>J384+J386+J393+J389+J391</f>
        <v>0</v>
      </c>
      <c r="K383" s="7">
        <f t="shared" si="40"/>
        <v>2418.4606199999994</v>
      </c>
      <c r="L383" s="8">
        <f>L384+L386+L393+L389+L391</f>
        <v>0</v>
      </c>
      <c r="M383" s="9">
        <f t="shared" si="39"/>
        <v>2418.4606199999994</v>
      </c>
      <c r="N383" s="10">
        <f>N384+N386+N393+N389+N391</f>
        <v>0</v>
      </c>
      <c r="O383" s="9">
        <f t="shared" si="38"/>
        <v>2418.4606199999994</v>
      </c>
      <c r="P383" s="10">
        <f>P384+P386+P393+P389+P391</f>
        <v>184.733</v>
      </c>
      <c r="Q383" s="9">
        <f t="shared" si="37"/>
        <v>2603.1936199999996</v>
      </c>
      <c r="R383" s="10">
        <f>R384+R386+R393+R389+R391</f>
        <v>6.8540000000000001</v>
      </c>
      <c r="S383" s="9">
        <f t="shared" si="36"/>
        <v>2610.0476199999994</v>
      </c>
      <c r="T383" s="10">
        <f>T384+T386+T393+T389+T391+T395+T397</f>
        <v>4.1500000000000004</v>
      </c>
      <c r="U383" s="9">
        <f t="shared" si="35"/>
        <v>2614.1976199999995</v>
      </c>
    </row>
    <row r="384" spans="1:21" ht="38.25">
      <c r="A384" s="3" t="s">
        <v>60</v>
      </c>
      <c r="B384" s="2" t="s">
        <v>10</v>
      </c>
      <c r="C384" s="2" t="s">
        <v>19</v>
      </c>
      <c r="D384" s="2" t="s">
        <v>20</v>
      </c>
      <c r="E384" s="1" t="s">
        <v>62</v>
      </c>
      <c r="F384" s="2"/>
      <c r="G384" s="7">
        <v>1183.6300000000001</v>
      </c>
      <c r="H384" s="8">
        <f>H385</f>
        <v>0</v>
      </c>
      <c r="I384" s="7">
        <f t="shared" si="34"/>
        <v>1183.6300000000001</v>
      </c>
      <c r="J384" s="8">
        <f>J385</f>
        <v>0</v>
      </c>
      <c r="K384" s="7">
        <f t="shared" si="40"/>
        <v>1183.6300000000001</v>
      </c>
      <c r="L384" s="8">
        <f>L385</f>
        <v>0</v>
      </c>
      <c r="M384" s="9">
        <f t="shared" si="39"/>
        <v>1183.6300000000001</v>
      </c>
      <c r="N384" s="10">
        <f>N385</f>
        <v>0</v>
      </c>
      <c r="O384" s="9">
        <f t="shared" si="38"/>
        <v>1183.6300000000001</v>
      </c>
      <c r="P384" s="10">
        <f>P385</f>
        <v>133.15799999999999</v>
      </c>
      <c r="Q384" s="9">
        <f t="shared" si="37"/>
        <v>1316.788</v>
      </c>
      <c r="R384" s="10">
        <f>R385</f>
        <v>0</v>
      </c>
      <c r="S384" s="9">
        <f t="shared" si="36"/>
        <v>1316.788</v>
      </c>
      <c r="T384" s="10">
        <f>T385</f>
        <v>0</v>
      </c>
      <c r="U384" s="9">
        <f t="shared" si="35"/>
        <v>1316.788</v>
      </c>
    </row>
    <row r="385" spans="1:21" ht="76.5">
      <c r="A385" s="3" t="s">
        <v>94</v>
      </c>
      <c r="B385" s="2" t="s">
        <v>10</v>
      </c>
      <c r="C385" s="2" t="s">
        <v>19</v>
      </c>
      <c r="D385" s="2" t="s">
        <v>20</v>
      </c>
      <c r="E385" s="1" t="s">
        <v>62</v>
      </c>
      <c r="F385" s="2">
        <v>100</v>
      </c>
      <c r="G385" s="7">
        <v>1183.6300000000001</v>
      </c>
      <c r="H385" s="8"/>
      <c r="I385" s="7">
        <f t="shared" si="34"/>
        <v>1183.6300000000001</v>
      </c>
      <c r="J385" s="8"/>
      <c r="K385" s="7">
        <f t="shared" si="40"/>
        <v>1183.6300000000001</v>
      </c>
      <c r="L385" s="8"/>
      <c r="M385" s="9">
        <f t="shared" si="39"/>
        <v>1183.6300000000001</v>
      </c>
      <c r="N385" s="10"/>
      <c r="O385" s="9">
        <f t="shared" si="38"/>
        <v>1183.6300000000001</v>
      </c>
      <c r="P385" s="10">
        <v>133.15799999999999</v>
      </c>
      <c r="Q385" s="9">
        <f t="shared" si="37"/>
        <v>1316.788</v>
      </c>
      <c r="R385" s="10"/>
      <c r="S385" s="9">
        <f t="shared" si="36"/>
        <v>1316.788</v>
      </c>
      <c r="T385" s="10"/>
      <c r="U385" s="9">
        <f t="shared" si="35"/>
        <v>1316.788</v>
      </c>
    </row>
    <row r="386" spans="1:21" ht="25.5">
      <c r="A386" s="3" t="s">
        <v>61</v>
      </c>
      <c r="B386" s="2" t="s">
        <v>10</v>
      </c>
      <c r="C386" s="2" t="s">
        <v>19</v>
      </c>
      <c r="D386" s="2" t="s">
        <v>20</v>
      </c>
      <c r="E386" s="1" t="s">
        <v>63</v>
      </c>
      <c r="F386" s="2"/>
      <c r="G386" s="7">
        <v>1186.45012</v>
      </c>
      <c r="H386" s="8">
        <f>H387+H388</f>
        <v>0</v>
      </c>
      <c r="I386" s="7">
        <f t="shared" si="34"/>
        <v>1186.45012</v>
      </c>
      <c r="J386" s="8">
        <f>J387+J388</f>
        <v>0</v>
      </c>
      <c r="K386" s="7">
        <f t="shared" si="40"/>
        <v>1186.45012</v>
      </c>
      <c r="L386" s="8">
        <f>L387+L388</f>
        <v>0</v>
      </c>
      <c r="M386" s="9">
        <f t="shared" si="39"/>
        <v>1186.45012</v>
      </c>
      <c r="N386" s="10">
        <f>N387+N388</f>
        <v>0</v>
      </c>
      <c r="O386" s="9">
        <f t="shared" si="38"/>
        <v>1186.45012</v>
      </c>
      <c r="P386" s="10">
        <f>P387+P388</f>
        <v>51.575000000000003</v>
      </c>
      <c r="Q386" s="9">
        <f t="shared" si="37"/>
        <v>1238.02512</v>
      </c>
      <c r="R386" s="10">
        <f>R387+R388</f>
        <v>6.8540000000000001</v>
      </c>
      <c r="S386" s="9">
        <f t="shared" si="36"/>
        <v>1244.8791200000001</v>
      </c>
      <c r="T386" s="10">
        <f>T387+T388</f>
        <v>0</v>
      </c>
      <c r="U386" s="9">
        <f t="shared" si="35"/>
        <v>1244.8791200000001</v>
      </c>
    </row>
    <row r="387" spans="1:21" ht="76.5">
      <c r="A387" s="3" t="s">
        <v>94</v>
      </c>
      <c r="B387" s="2" t="s">
        <v>10</v>
      </c>
      <c r="C387" s="2" t="s">
        <v>19</v>
      </c>
      <c r="D387" s="2" t="s">
        <v>20</v>
      </c>
      <c r="E387" s="1" t="s">
        <v>63</v>
      </c>
      <c r="F387" s="2">
        <v>100</v>
      </c>
      <c r="G387" s="7">
        <v>937.97299999999996</v>
      </c>
      <c r="H387" s="8"/>
      <c r="I387" s="7">
        <f t="shared" si="34"/>
        <v>937.97299999999996</v>
      </c>
      <c r="J387" s="8"/>
      <c r="K387" s="7">
        <f t="shared" si="40"/>
        <v>937.97299999999996</v>
      </c>
      <c r="L387" s="8"/>
      <c r="M387" s="9">
        <f t="shared" si="39"/>
        <v>937.97299999999996</v>
      </c>
      <c r="N387" s="10"/>
      <c r="O387" s="9">
        <f t="shared" si="38"/>
        <v>937.97299999999996</v>
      </c>
      <c r="P387" s="10">
        <v>51.575000000000003</v>
      </c>
      <c r="Q387" s="9">
        <f t="shared" si="37"/>
        <v>989.548</v>
      </c>
      <c r="R387" s="10">
        <f>6.854</f>
        <v>6.8540000000000001</v>
      </c>
      <c r="S387" s="9">
        <f t="shared" si="36"/>
        <v>996.40200000000004</v>
      </c>
      <c r="T387" s="10"/>
      <c r="U387" s="9">
        <f t="shared" si="35"/>
        <v>996.40200000000004</v>
      </c>
    </row>
    <row r="388" spans="1:21" ht="38.25">
      <c r="A388" s="3" t="s">
        <v>32</v>
      </c>
      <c r="B388" s="2" t="s">
        <v>10</v>
      </c>
      <c r="C388" s="2" t="s">
        <v>19</v>
      </c>
      <c r="D388" s="2" t="s">
        <v>20</v>
      </c>
      <c r="E388" s="1" t="s">
        <v>63</v>
      </c>
      <c r="F388" s="2">
        <v>200</v>
      </c>
      <c r="G388" s="7">
        <v>248.47712000000001</v>
      </c>
      <c r="H388" s="8"/>
      <c r="I388" s="7">
        <f t="shared" si="34"/>
        <v>248.47712000000001</v>
      </c>
      <c r="J388" s="8"/>
      <c r="K388" s="7">
        <f t="shared" si="40"/>
        <v>248.47712000000001</v>
      </c>
      <c r="L388" s="8"/>
      <c r="M388" s="9">
        <f t="shared" si="39"/>
        <v>248.47712000000001</v>
      </c>
      <c r="N388" s="10"/>
      <c r="O388" s="9">
        <f t="shared" si="38"/>
        <v>248.47712000000001</v>
      </c>
      <c r="P388" s="10"/>
      <c r="Q388" s="9">
        <f t="shared" si="37"/>
        <v>248.47712000000001</v>
      </c>
      <c r="R388" s="10"/>
      <c r="S388" s="9">
        <f t="shared" si="36"/>
        <v>248.47712000000001</v>
      </c>
      <c r="T388" s="10"/>
      <c r="U388" s="9">
        <f t="shared" si="35"/>
        <v>248.47712000000001</v>
      </c>
    </row>
    <row r="389" spans="1:21" ht="38.25">
      <c r="A389" s="3" t="s">
        <v>308</v>
      </c>
      <c r="B389" s="2" t="s">
        <v>10</v>
      </c>
      <c r="C389" s="2" t="s">
        <v>19</v>
      </c>
      <c r="D389" s="2" t="s">
        <v>28</v>
      </c>
      <c r="E389" s="1" t="s">
        <v>309</v>
      </c>
      <c r="F389" s="2"/>
      <c r="G389" s="7">
        <v>751.92799999999988</v>
      </c>
      <c r="H389" s="8">
        <f>H390</f>
        <v>-751.928</v>
      </c>
      <c r="I389" s="7">
        <f t="shared" si="34"/>
        <v>0</v>
      </c>
      <c r="J389" s="8">
        <f>J390</f>
        <v>0</v>
      </c>
      <c r="K389" s="7">
        <f t="shared" si="40"/>
        <v>0</v>
      </c>
      <c r="L389" s="8">
        <f>L390</f>
        <v>0</v>
      </c>
      <c r="M389" s="9">
        <f t="shared" si="39"/>
        <v>0</v>
      </c>
      <c r="N389" s="10">
        <f>N390</f>
        <v>0</v>
      </c>
      <c r="O389" s="9">
        <f t="shared" si="38"/>
        <v>0</v>
      </c>
      <c r="P389" s="10">
        <f>P390</f>
        <v>0</v>
      </c>
      <c r="Q389" s="9">
        <f t="shared" si="37"/>
        <v>0</v>
      </c>
      <c r="R389" s="10">
        <f>R390</f>
        <v>0</v>
      </c>
      <c r="S389" s="9">
        <f t="shared" si="36"/>
        <v>0</v>
      </c>
      <c r="T389" s="10">
        <f>T390</f>
        <v>0</v>
      </c>
      <c r="U389" s="9">
        <f t="shared" si="35"/>
        <v>0</v>
      </c>
    </row>
    <row r="390" spans="1:21" ht="76.5">
      <c r="A390" s="3" t="s">
        <v>94</v>
      </c>
      <c r="B390" s="2" t="s">
        <v>10</v>
      </c>
      <c r="C390" s="2" t="s">
        <v>19</v>
      </c>
      <c r="D390" s="2" t="s">
        <v>28</v>
      </c>
      <c r="E390" s="1" t="s">
        <v>309</v>
      </c>
      <c r="F390" s="2">
        <v>100</v>
      </c>
      <c r="G390" s="7">
        <v>751.92799999999988</v>
      </c>
      <c r="H390" s="8">
        <v>-751.928</v>
      </c>
      <c r="I390" s="7">
        <f t="shared" si="34"/>
        <v>0</v>
      </c>
      <c r="J390" s="8"/>
      <c r="K390" s="7">
        <f t="shared" si="40"/>
        <v>0</v>
      </c>
      <c r="L390" s="8"/>
      <c r="M390" s="9">
        <f t="shared" si="39"/>
        <v>0</v>
      </c>
      <c r="N390" s="10"/>
      <c r="O390" s="9">
        <f t="shared" si="38"/>
        <v>0</v>
      </c>
      <c r="P390" s="10"/>
      <c r="Q390" s="9">
        <f t="shared" si="37"/>
        <v>0</v>
      </c>
      <c r="R390" s="10"/>
      <c r="S390" s="9">
        <f t="shared" si="36"/>
        <v>0</v>
      </c>
      <c r="T390" s="10"/>
      <c r="U390" s="9">
        <f t="shared" si="35"/>
        <v>0</v>
      </c>
    </row>
    <row r="391" spans="1:21" ht="38.25">
      <c r="A391" s="3" t="s">
        <v>310</v>
      </c>
      <c r="B391" s="2" t="s">
        <v>10</v>
      </c>
      <c r="C391" s="2" t="s">
        <v>19</v>
      </c>
      <c r="D391" s="2" t="s">
        <v>28</v>
      </c>
      <c r="E391" s="1" t="s">
        <v>311</v>
      </c>
      <c r="F391" s="2"/>
      <c r="G391" s="7">
        <v>460.27800000000002</v>
      </c>
      <c r="H391" s="8">
        <f>H392</f>
        <v>-411.89749999999998</v>
      </c>
      <c r="I391" s="7">
        <f t="shared" si="34"/>
        <v>48.38050000000004</v>
      </c>
      <c r="J391" s="8">
        <f>J392</f>
        <v>0</v>
      </c>
      <c r="K391" s="7">
        <f t="shared" si="40"/>
        <v>48.38050000000004</v>
      </c>
      <c r="L391" s="8">
        <f>L392</f>
        <v>0</v>
      </c>
      <c r="M391" s="9">
        <f t="shared" si="39"/>
        <v>48.38050000000004</v>
      </c>
      <c r="N391" s="10">
        <f>N392</f>
        <v>0</v>
      </c>
      <c r="O391" s="9">
        <f t="shared" si="38"/>
        <v>48.38050000000004</v>
      </c>
      <c r="P391" s="10">
        <f>P392</f>
        <v>0</v>
      </c>
      <c r="Q391" s="9">
        <f t="shared" si="37"/>
        <v>48.38050000000004</v>
      </c>
      <c r="R391" s="10">
        <f>R392</f>
        <v>0</v>
      </c>
      <c r="S391" s="9">
        <f t="shared" si="36"/>
        <v>48.38050000000004</v>
      </c>
      <c r="T391" s="10">
        <f>T392</f>
        <v>0</v>
      </c>
      <c r="U391" s="9">
        <f t="shared" si="35"/>
        <v>48.38050000000004</v>
      </c>
    </row>
    <row r="392" spans="1:21" ht="76.5">
      <c r="A392" s="3" t="s">
        <v>94</v>
      </c>
      <c r="B392" s="2" t="s">
        <v>10</v>
      </c>
      <c r="C392" s="2" t="s">
        <v>19</v>
      </c>
      <c r="D392" s="2" t="s">
        <v>28</v>
      </c>
      <c r="E392" s="1" t="s">
        <v>311</v>
      </c>
      <c r="F392" s="2">
        <v>100</v>
      </c>
      <c r="G392" s="7">
        <v>460.27800000000002</v>
      </c>
      <c r="H392" s="8">
        <v>-411.89749999999998</v>
      </c>
      <c r="I392" s="7">
        <f t="shared" si="34"/>
        <v>48.38050000000004</v>
      </c>
      <c r="J392" s="8"/>
      <c r="K392" s="7">
        <f t="shared" si="40"/>
        <v>48.38050000000004</v>
      </c>
      <c r="L392" s="8"/>
      <c r="M392" s="9">
        <f t="shared" si="39"/>
        <v>48.38050000000004</v>
      </c>
      <c r="N392" s="10"/>
      <c r="O392" s="9">
        <f t="shared" si="38"/>
        <v>48.38050000000004</v>
      </c>
      <c r="P392" s="10"/>
      <c r="Q392" s="9">
        <f t="shared" si="37"/>
        <v>48.38050000000004</v>
      </c>
      <c r="R392" s="10"/>
      <c r="S392" s="9">
        <f t="shared" si="36"/>
        <v>48.38050000000004</v>
      </c>
      <c r="T392" s="10"/>
      <c r="U392" s="9">
        <f t="shared" si="35"/>
        <v>48.38050000000004</v>
      </c>
    </row>
    <row r="393" spans="1:21" ht="38.25">
      <c r="A393" s="3" t="s">
        <v>267</v>
      </c>
      <c r="B393" s="2" t="s">
        <v>10</v>
      </c>
      <c r="C393" s="2" t="s">
        <v>19</v>
      </c>
      <c r="D393" s="2">
        <v>13</v>
      </c>
      <c r="E393" s="1" t="s">
        <v>268</v>
      </c>
      <c r="F393" s="2"/>
      <c r="G393" s="7">
        <v>0</v>
      </c>
      <c r="H393" s="8">
        <f>H394</f>
        <v>0</v>
      </c>
      <c r="I393" s="7">
        <f t="shared" si="34"/>
        <v>0</v>
      </c>
      <c r="J393" s="8">
        <f>J394</f>
        <v>0</v>
      </c>
      <c r="K393" s="7">
        <f t="shared" si="40"/>
        <v>0</v>
      </c>
      <c r="L393" s="8">
        <f>L394</f>
        <v>0</v>
      </c>
      <c r="M393" s="9">
        <f t="shared" si="39"/>
        <v>0</v>
      </c>
      <c r="N393" s="10">
        <f>N394</f>
        <v>0</v>
      </c>
      <c r="O393" s="9">
        <f t="shared" si="38"/>
        <v>0</v>
      </c>
      <c r="P393" s="10">
        <f>P394</f>
        <v>0</v>
      </c>
      <c r="Q393" s="9">
        <f t="shared" si="37"/>
        <v>0</v>
      </c>
      <c r="R393" s="10">
        <f>R394</f>
        <v>0</v>
      </c>
      <c r="S393" s="9">
        <f t="shared" si="36"/>
        <v>0</v>
      </c>
      <c r="T393" s="10">
        <f>T394</f>
        <v>0</v>
      </c>
      <c r="U393" s="9">
        <f t="shared" si="35"/>
        <v>0</v>
      </c>
    </row>
    <row r="394" spans="1:21" ht="38.25">
      <c r="A394" s="3" t="s">
        <v>32</v>
      </c>
      <c r="B394" s="2" t="s">
        <v>10</v>
      </c>
      <c r="C394" s="2" t="s">
        <v>19</v>
      </c>
      <c r="D394" s="2">
        <v>13</v>
      </c>
      <c r="E394" s="1" t="s">
        <v>268</v>
      </c>
      <c r="F394" s="2">
        <v>200</v>
      </c>
      <c r="G394" s="7">
        <v>0</v>
      </c>
      <c r="H394" s="8"/>
      <c r="I394" s="7">
        <f t="shared" si="34"/>
        <v>0</v>
      </c>
      <c r="J394" s="8"/>
      <c r="K394" s="7">
        <f t="shared" si="40"/>
        <v>0</v>
      </c>
      <c r="L394" s="8"/>
      <c r="M394" s="9">
        <f t="shared" si="39"/>
        <v>0</v>
      </c>
      <c r="N394" s="10"/>
      <c r="O394" s="9">
        <f t="shared" si="38"/>
        <v>0</v>
      </c>
      <c r="P394" s="10"/>
      <c r="Q394" s="9">
        <f t="shared" si="37"/>
        <v>0</v>
      </c>
      <c r="R394" s="10"/>
      <c r="S394" s="9">
        <f t="shared" si="36"/>
        <v>0</v>
      </c>
      <c r="T394" s="10"/>
      <c r="U394" s="9">
        <f t="shared" si="35"/>
        <v>0</v>
      </c>
    </row>
    <row r="395" spans="1:21" ht="51">
      <c r="A395" s="3" t="s">
        <v>414</v>
      </c>
      <c r="B395" s="2" t="s">
        <v>10</v>
      </c>
      <c r="C395" s="2">
        <v>10</v>
      </c>
      <c r="D395" s="2" t="s">
        <v>20</v>
      </c>
      <c r="E395" s="1" t="s">
        <v>416</v>
      </c>
      <c r="F395" s="2"/>
      <c r="G395" s="7"/>
      <c r="H395" s="8"/>
      <c r="I395" s="7"/>
      <c r="J395" s="8"/>
      <c r="K395" s="7"/>
      <c r="L395" s="8"/>
      <c r="M395" s="9"/>
      <c r="N395" s="10"/>
      <c r="O395" s="9"/>
      <c r="P395" s="10"/>
      <c r="Q395" s="9"/>
      <c r="R395" s="10"/>
      <c r="S395" s="9">
        <f t="shared" si="36"/>
        <v>0</v>
      </c>
      <c r="T395" s="10">
        <f>T396</f>
        <v>1.1499999999999999</v>
      </c>
      <c r="U395" s="9">
        <f t="shared" si="35"/>
        <v>1.1499999999999999</v>
      </c>
    </row>
    <row r="396" spans="1:21" ht="25.5">
      <c r="A396" s="3" t="s">
        <v>150</v>
      </c>
      <c r="B396" s="2" t="s">
        <v>10</v>
      </c>
      <c r="C396" s="2">
        <v>10</v>
      </c>
      <c r="D396" s="2" t="s">
        <v>20</v>
      </c>
      <c r="E396" s="1" t="s">
        <v>416</v>
      </c>
      <c r="F396" s="2">
        <v>300</v>
      </c>
      <c r="G396" s="7"/>
      <c r="H396" s="8"/>
      <c r="I396" s="7"/>
      <c r="J396" s="8"/>
      <c r="K396" s="7"/>
      <c r="L396" s="8"/>
      <c r="M396" s="9"/>
      <c r="N396" s="10"/>
      <c r="O396" s="9"/>
      <c r="P396" s="10"/>
      <c r="Q396" s="9"/>
      <c r="R396" s="10"/>
      <c r="S396" s="9">
        <f t="shared" si="36"/>
        <v>0</v>
      </c>
      <c r="T396" s="10">
        <v>1.1499999999999999</v>
      </c>
      <c r="U396" s="9">
        <f t="shared" si="35"/>
        <v>1.1499999999999999</v>
      </c>
    </row>
    <row r="397" spans="1:21" ht="51">
      <c r="A397" s="3" t="s">
        <v>415</v>
      </c>
      <c r="B397" s="2" t="s">
        <v>10</v>
      </c>
      <c r="C397" s="2">
        <v>10</v>
      </c>
      <c r="D397" s="2" t="s">
        <v>20</v>
      </c>
      <c r="E397" s="1" t="s">
        <v>417</v>
      </c>
      <c r="F397" s="2"/>
      <c r="G397" s="7"/>
      <c r="H397" s="8"/>
      <c r="I397" s="7"/>
      <c r="J397" s="8"/>
      <c r="K397" s="7"/>
      <c r="L397" s="8"/>
      <c r="M397" s="9"/>
      <c r="N397" s="10"/>
      <c r="O397" s="9"/>
      <c r="P397" s="10"/>
      <c r="Q397" s="9"/>
      <c r="R397" s="10"/>
      <c r="S397" s="9">
        <f t="shared" si="36"/>
        <v>0</v>
      </c>
      <c r="T397" s="10">
        <f>T398</f>
        <v>3</v>
      </c>
      <c r="U397" s="9">
        <f t="shared" si="35"/>
        <v>3</v>
      </c>
    </row>
    <row r="398" spans="1:21" ht="25.5">
      <c r="A398" s="3" t="s">
        <v>150</v>
      </c>
      <c r="B398" s="2" t="s">
        <v>10</v>
      </c>
      <c r="C398" s="2">
        <v>10</v>
      </c>
      <c r="D398" s="2" t="s">
        <v>20</v>
      </c>
      <c r="E398" s="1" t="s">
        <v>417</v>
      </c>
      <c r="F398" s="2">
        <v>300</v>
      </c>
      <c r="G398" s="7"/>
      <c r="H398" s="8"/>
      <c r="I398" s="7"/>
      <c r="J398" s="8"/>
      <c r="K398" s="7"/>
      <c r="L398" s="8"/>
      <c r="M398" s="9"/>
      <c r="N398" s="10"/>
      <c r="O398" s="9"/>
      <c r="P398" s="10"/>
      <c r="Q398" s="9"/>
      <c r="R398" s="10"/>
      <c r="S398" s="9">
        <f t="shared" si="36"/>
        <v>0</v>
      </c>
      <c r="T398" s="10">
        <v>3</v>
      </c>
      <c r="U398" s="9">
        <f t="shared" si="35"/>
        <v>3</v>
      </c>
    </row>
    <row r="399" spans="1:21" ht="36.75" customHeight="1">
      <c r="A399" s="5" t="s">
        <v>9</v>
      </c>
      <c r="B399" s="6" t="s">
        <v>8</v>
      </c>
      <c r="C399" s="6"/>
      <c r="D399" s="6"/>
      <c r="E399" s="2"/>
      <c r="F399" s="2"/>
      <c r="G399" s="7">
        <v>32417.498040000002</v>
      </c>
      <c r="H399" s="8">
        <f>H400</f>
        <v>5624</v>
      </c>
      <c r="I399" s="7">
        <f t="shared" ref="I399:I480" si="41">G399+H399</f>
        <v>38041.498040000006</v>
      </c>
      <c r="J399" s="8">
        <f>J400</f>
        <v>1769.9972599999999</v>
      </c>
      <c r="K399" s="7">
        <f t="shared" si="40"/>
        <v>39811.495300000002</v>
      </c>
      <c r="L399" s="8">
        <f>L400</f>
        <v>297.50400000000002</v>
      </c>
      <c r="M399" s="9">
        <f t="shared" si="39"/>
        <v>40108.999300000003</v>
      </c>
      <c r="N399" s="10">
        <f>N400</f>
        <v>0</v>
      </c>
      <c r="O399" s="9">
        <f t="shared" si="38"/>
        <v>40108.999300000003</v>
      </c>
      <c r="P399" s="10">
        <f>P400</f>
        <v>1804.2621299999998</v>
      </c>
      <c r="Q399" s="9">
        <f t="shared" si="37"/>
        <v>41913.261430000006</v>
      </c>
      <c r="R399" s="10">
        <f>R400</f>
        <v>535.23568</v>
      </c>
      <c r="S399" s="9">
        <f t="shared" si="36"/>
        <v>42448.497110000004</v>
      </c>
      <c r="T399" s="10">
        <f>T400</f>
        <v>1138.86259</v>
      </c>
      <c r="U399" s="9">
        <f t="shared" si="35"/>
        <v>43587.359700000001</v>
      </c>
    </row>
    <row r="400" spans="1:21" ht="38.25">
      <c r="A400" s="3" t="s">
        <v>12</v>
      </c>
      <c r="B400" s="2" t="s">
        <v>8</v>
      </c>
      <c r="C400" s="2"/>
      <c r="D400" s="2"/>
      <c r="E400" s="2"/>
      <c r="F400" s="2"/>
      <c r="G400" s="7">
        <v>32417.498040000002</v>
      </c>
      <c r="H400" s="8">
        <f>H401+H409+H411+H413+H417+H419+H427+H429+H433+H437+H439+H441+H455+H457+H461+H465+H467+H469+H471+H475+H480+H483+H487+H490+H492+H421+H407+H443+H423+H445+H447+H478+H449+H494+H435+H453+H415+H431+H463+H473</f>
        <v>5624</v>
      </c>
      <c r="I400" s="7">
        <f t="shared" si="41"/>
        <v>38041.498040000006</v>
      </c>
      <c r="J400" s="8">
        <f>J401+J409+J411+J413+J417+J419+J427+J429+J433+J437+J439+J441+J455+J457+J461+J465+J467+J469+J471+J475+J480+J483+J487+J490+J492+J421+J407+J443+J423+J445+J447+J478+J449+J494+J435+J453+J415+J431+J463+J473+J459+J425</f>
        <v>1769.9972599999999</v>
      </c>
      <c r="K400" s="7">
        <f t="shared" si="40"/>
        <v>39811.495300000002</v>
      </c>
      <c r="L400" s="8">
        <f>L401+L409+L411+L413+L417+L419+L427+L429+L433+L437+L439+L441+L455+L457+L461+L465+L467+L469+L471+L475+L480+L483+L487+L490+L492+L421+L407+L443+L423+L445+L447+L478+L449+L494+L435+L453+L415+L431+L463+L473+L459+L425</f>
        <v>297.50400000000002</v>
      </c>
      <c r="M400" s="9">
        <f t="shared" si="39"/>
        <v>40108.999300000003</v>
      </c>
      <c r="N400" s="10">
        <f>N401+N409+N411+N413+N417+N419+N427+N429+N433+N437+N439+N441+N455+N457+N461+N465+N467+N469+N471+N475+N480+N483+N487+N490+N492+N421+N407+N443+N423+N445+N447+N478+N449+N494+N435+N453+N415+N431+N463+N473+N459+N425+N405</f>
        <v>0</v>
      </c>
      <c r="O400" s="9">
        <f t="shared" si="38"/>
        <v>40108.999300000003</v>
      </c>
      <c r="P400" s="10">
        <f>P401+P409+P411+P413+P417+P419+P427+P429+P433+P437+P439+P441+P455+P457+P461+P465+P467+P469+P471+P475+P480+P483+P487+P490+P492+P421+P407+P443+P423+P445+P447+P478+P449+P494+P435+P453+P415+P431+P463+P473+P459+P425+P405</f>
        <v>1804.2621299999998</v>
      </c>
      <c r="Q400" s="9">
        <f t="shared" si="37"/>
        <v>41913.261430000006</v>
      </c>
      <c r="R400" s="10">
        <f>R401+R409+R411+R413+R417+R419+R427+R429+R433+R437+R439+R441+R455+R457+R461+R465+R467+R469+R471+R475+R480+R483+R487+R490+R492+R421+R407+R443+R423+R445+R447+R478+R449+R494+R435+R453+R415+R431+R463+R473+R459+R425+R405</f>
        <v>535.23568</v>
      </c>
      <c r="S400" s="9">
        <f t="shared" si="36"/>
        <v>42448.497110000004</v>
      </c>
      <c r="T400" s="10">
        <f>T401+T409+T411+T413+T417+T419+T427+T429+T433+T437+T439+T441+T455+T457+T461+T465+T467+T469+T471+T475+T480+T483+T487+T490+T492+T421+T407+T443+T423+T445+T447+T478+T449+T494+T435+T453+T415+T431+T463+T473+T459+T425+T405+T451</f>
        <v>1138.86259</v>
      </c>
      <c r="U400" s="9">
        <f t="shared" si="35"/>
        <v>43587.359700000001</v>
      </c>
    </row>
    <row r="401" spans="1:21" ht="38.25">
      <c r="A401" s="3" t="s">
        <v>31</v>
      </c>
      <c r="B401" s="2" t="s">
        <v>8</v>
      </c>
      <c r="C401" s="2" t="s">
        <v>19</v>
      </c>
      <c r="D401" s="2">
        <v>13</v>
      </c>
      <c r="E401" s="1" t="s">
        <v>33</v>
      </c>
      <c r="F401" s="2"/>
      <c r="G401" s="7">
        <v>3085.3659599999996</v>
      </c>
      <c r="H401" s="8">
        <f>H402+H403+H404</f>
        <v>0</v>
      </c>
      <c r="I401" s="7">
        <f t="shared" si="41"/>
        <v>3085.3659599999996</v>
      </c>
      <c r="J401" s="8">
        <f>J402+J403+J404</f>
        <v>0</v>
      </c>
      <c r="K401" s="7">
        <f t="shared" si="40"/>
        <v>3085.3659599999996</v>
      </c>
      <c r="L401" s="8">
        <f>L402+L403+L404</f>
        <v>0</v>
      </c>
      <c r="M401" s="9">
        <f t="shared" si="39"/>
        <v>3085.3659599999996</v>
      </c>
      <c r="N401" s="10">
        <f>N402+N403+N404</f>
        <v>0</v>
      </c>
      <c r="O401" s="9">
        <f t="shared" si="38"/>
        <v>3085.3659599999996</v>
      </c>
      <c r="P401" s="10">
        <f>P402+P403+P404</f>
        <v>311.65100000000001</v>
      </c>
      <c r="Q401" s="9">
        <f t="shared" si="37"/>
        <v>3397.0169599999995</v>
      </c>
      <c r="R401" s="10">
        <f>R402+R403+R404</f>
        <v>45.573</v>
      </c>
      <c r="S401" s="9">
        <f t="shared" si="36"/>
        <v>3442.5899599999993</v>
      </c>
      <c r="T401" s="10">
        <f>T402+T403+T404</f>
        <v>0</v>
      </c>
      <c r="U401" s="9">
        <f t="shared" si="35"/>
        <v>3442.5899599999993</v>
      </c>
    </row>
    <row r="402" spans="1:21" ht="76.5">
      <c r="A402" s="3" t="s">
        <v>94</v>
      </c>
      <c r="B402" s="2" t="s">
        <v>8</v>
      </c>
      <c r="C402" s="2" t="s">
        <v>19</v>
      </c>
      <c r="D402" s="2">
        <v>13</v>
      </c>
      <c r="E402" s="1" t="s">
        <v>33</v>
      </c>
      <c r="F402" s="2">
        <v>100</v>
      </c>
      <c r="G402" s="7">
        <v>3083.9809599999994</v>
      </c>
      <c r="H402" s="8"/>
      <c r="I402" s="7">
        <f t="shared" si="41"/>
        <v>3083.9809599999994</v>
      </c>
      <c r="J402" s="8"/>
      <c r="K402" s="7">
        <f t="shared" si="40"/>
        <v>3083.9809599999994</v>
      </c>
      <c r="L402" s="8"/>
      <c r="M402" s="9">
        <f t="shared" si="39"/>
        <v>3083.9809599999994</v>
      </c>
      <c r="N402" s="10"/>
      <c r="O402" s="9">
        <f t="shared" si="38"/>
        <v>3083.9809599999994</v>
      </c>
      <c r="P402" s="10">
        <v>311.65100000000001</v>
      </c>
      <c r="Q402" s="9">
        <f t="shared" si="37"/>
        <v>3395.6319599999993</v>
      </c>
      <c r="R402" s="10">
        <f>41.415+4.158</f>
        <v>45.573</v>
      </c>
      <c r="S402" s="9">
        <f t="shared" si="36"/>
        <v>3441.2049599999991</v>
      </c>
      <c r="T402" s="10"/>
      <c r="U402" s="9">
        <f t="shared" si="35"/>
        <v>3441.2049599999991</v>
      </c>
    </row>
    <row r="403" spans="1:21" ht="38.25">
      <c r="A403" s="3" t="s">
        <v>32</v>
      </c>
      <c r="B403" s="2" t="s">
        <v>8</v>
      </c>
      <c r="C403" s="2" t="s">
        <v>19</v>
      </c>
      <c r="D403" s="2">
        <v>13</v>
      </c>
      <c r="E403" s="1" t="s">
        <v>33</v>
      </c>
      <c r="F403" s="2">
        <v>200</v>
      </c>
      <c r="G403" s="7">
        <v>0</v>
      </c>
      <c r="H403" s="8"/>
      <c r="I403" s="7">
        <f t="shared" si="41"/>
        <v>0</v>
      </c>
      <c r="J403" s="8"/>
      <c r="K403" s="7">
        <f t="shared" si="40"/>
        <v>0</v>
      </c>
      <c r="L403" s="8"/>
      <c r="M403" s="9">
        <f t="shared" si="39"/>
        <v>0</v>
      </c>
      <c r="N403" s="10"/>
      <c r="O403" s="9">
        <f t="shared" si="38"/>
        <v>0</v>
      </c>
      <c r="P403" s="10"/>
      <c r="Q403" s="9">
        <f t="shared" si="37"/>
        <v>0</v>
      </c>
      <c r="R403" s="10"/>
      <c r="S403" s="9">
        <f t="shared" si="36"/>
        <v>0</v>
      </c>
      <c r="T403" s="10"/>
      <c r="U403" s="9">
        <f t="shared" si="35"/>
        <v>0</v>
      </c>
    </row>
    <row r="404" spans="1:21" ht="15.75">
      <c r="A404" s="3" t="s">
        <v>54</v>
      </c>
      <c r="B404" s="2" t="s">
        <v>8</v>
      </c>
      <c r="C404" s="2" t="s">
        <v>19</v>
      </c>
      <c r="D404" s="2">
        <v>13</v>
      </c>
      <c r="E404" s="1" t="s">
        <v>33</v>
      </c>
      <c r="F404" s="2">
        <v>800</v>
      </c>
      <c r="G404" s="7">
        <v>1.3849999999999998</v>
      </c>
      <c r="H404" s="8"/>
      <c r="I404" s="7">
        <f t="shared" si="41"/>
        <v>1.3849999999999998</v>
      </c>
      <c r="J404" s="8"/>
      <c r="K404" s="7">
        <f t="shared" si="40"/>
        <v>1.3849999999999998</v>
      </c>
      <c r="L404" s="8"/>
      <c r="M404" s="9">
        <f t="shared" si="39"/>
        <v>1.3849999999999998</v>
      </c>
      <c r="N404" s="10"/>
      <c r="O404" s="9">
        <f t="shared" si="38"/>
        <v>1.3849999999999998</v>
      </c>
      <c r="P404" s="10"/>
      <c r="Q404" s="9">
        <f t="shared" si="37"/>
        <v>1.3849999999999998</v>
      </c>
      <c r="R404" s="10"/>
      <c r="S404" s="9">
        <f t="shared" si="36"/>
        <v>1.3849999999999998</v>
      </c>
      <c r="T404" s="10"/>
      <c r="U404" s="9">
        <f t="shared" si="35"/>
        <v>1.3849999999999998</v>
      </c>
    </row>
    <row r="405" spans="1:21" ht="15.75">
      <c r="A405" s="3" t="s">
        <v>50</v>
      </c>
      <c r="B405" s="2" t="s">
        <v>8</v>
      </c>
      <c r="C405" s="2" t="s">
        <v>19</v>
      </c>
      <c r="D405" s="2">
        <v>13</v>
      </c>
      <c r="E405" s="1" t="s">
        <v>51</v>
      </c>
      <c r="F405" s="2"/>
      <c r="G405" s="7"/>
      <c r="H405" s="8"/>
      <c r="I405" s="7"/>
      <c r="J405" s="8"/>
      <c r="K405" s="7"/>
      <c r="L405" s="8"/>
      <c r="M405" s="9">
        <f t="shared" si="39"/>
        <v>0</v>
      </c>
      <c r="N405" s="10">
        <f>N406</f>
        <v>26.05</v>
      </c>
      <c r="O405" s="9">
        <f t="shared" si="38"/>
        <v>26.05</v>
      </c>
      <c r="P405" s="10">
        <f>P406</f>
        <v>0</v>
      </c>
      <c r="Q405" s="9">
        <f t="shared" si="37"/>
        <v>26.05</v>
      </c>
      <c r="R405" s="10">
        <f>R406</f>
        <v>0</v>
      </c>
      <c r="S405" s="9">
        <f t="shared" si="36"/>
        <v>26.05</v>
      </c>
      <c r="T405" s="10">
        <f>T406</f>
        <v>0</v>
      </c>
      <c r="U405" s="9">
        <f t="shared" si="35"/>
        <v>26.05</v>
      </c>
    </row>
    <row r="406" spans="1:21" ht="38.25">
      <c r="A406" s="3" t="s">
        <v>32</v>
      </c>
      <c r="B406" s="2" t="s">
        <v>8</v>
      </c>
      <c r="C406" s="2" t="s">
        <v>19</v>
      </c>
      <c r="D406" s="2">
        <v>13</v>
      </c>
      <c r="E406" s="1" t="s">
        <v>51</v>
      </c>
      <c r="F406" s="2">
        <v>200</v>
      </c>
      <c r="G406" s="7"/>
      <c r="H406" s="8"/>
      <c r="I406" s="7"/>
      <c r="J406" s="8"/>
      <c r="K406" s="7"/>
      <c r="L406" s="8"/>
      <c r="M406" s="9">
        <f t="shared" si="39"/>
        <v>0</v>
      </c>
      <c r="N406" s="10">
        <v>26.05</v>
      </c>
      <c r="O406" s="9">
        <f t="shared" si="38"/>
        <v>26.05</v>
      </c>
      <c r="P406" s="10"/>
      <c r="Q406" s="9">
        <f t="shared" si="37"/>
        <v>26.05</v>
      </c>
      <c r="R406" s="10"/>
      <c r="S406" s="9">
        <f t="shared" si="36"/>
        <v>26.05</v>
      </c>
      <c r="T406" s="10"/>
      <c r="U406" s="9">
        <f t="shared" si="35"/>
        <v>26.05</v>
      </c>
    </row>
    <row r="407" spans="1:21" ht="38.25">
      <c r="A407" s="3" t="s">
        <v>267</v>
      </c>
      <c r="B407" s="2" t="s">
        <v>8</v>
      </c>
      <c r="C407" s="2" t="s">
        <v>19</v>
      </c>
      <c r="D407" s="2">
        <v>13</v>
      </c>
      <c r="E407" s="1" t="s">
        <v>268</v>
      </c>
      <c r="F407" s="2"/>
      <c r="G407" s="7">
        <v>0</v>
      </c>
      <c r="H407" s="8">
        <f>H408</f>
        <v>0</v>
      </c>
      <c r="I407" s="7">
        <f t="shared" si="41"/>
        <v>0</v>
      </c>
      <c r="J407" s="8">
        <f>J408</f>
        <v>0</v>
      </c>
      <c r="K407" s="7">
        <f t="shared" si="40"/>
        <v>0</v>
      </c>
      <c r="L407" s="8">
        <f>L408</f>
        <v>0</v>
      </c>
      <c r="M407" s="9">
        <f t="shared" si="39"/>
        <v>0</v>
      </c>
      <c r="N407" s="10">
        <f>N408</f>
        <v>0</v>
      </c>
      <c r="O407" s="9">
        <f t="shared" si="38"/>
        <v>0</v>
      </c>
      <c r="P407" s="10">
        <f>P408</f>
        <v>0</v>
      </c>
      <c r="Q407" s="9">
        <f t="shared" si="37"/>
        <v>0</v>
      </c>
      <c r="R407" s="10">
        <f>R408</f>
        <v>0</v>
      </c>
      <c r="S407" s="9">
        <f t="shared" si="36"/>
        <v>0</v>
      </c>
      <c r="T407" s="10">
        <f>T408</f>
        <v>0</v>
      </c>
      <c r="U407" s="9">
        <f t="shared" si="35"/>
        <v>0</v>
      </c>
    </row>
    <row r="408" spans="1:21" ht="38.25">
      <c r="A408" s="3" t="s">
        <v>32</v>
      </c>
      <c r="B408" s="2" t="s">
        <v>8</v>
      </c>
      <c r="C408" s="2" t="s">
        <v>19</v>
      </c>
      <c r="D408" s="2">
        <v>13</v>
      </c>
      <c r="E408" s="1" t="s">
        <v>268</v>
      </c>
      <c r="F408" s="2">
        <v>200</v>
      </c>
      <c r="G408" s="7">
        <v>0</v>
      </c>
      <c r="H408" s="8"/>
      <c r="I408" s="7">
        <f t="shared" si="41"/>
        <v>0</v>
      </c>
      <c r="J408" s="8"/>
      <c r="K408" s="7">
        <f t="shared" si="40"/>
        <v>0</v>
      </c>
      <c r="L408" s="8"/>
      <c r="M408" s="9">
        <f t="shared" si="39"/>
        <v>0</v>
      </c>
      <c r="N408" s="10"/>
      <c r="O408" s="9">
        <f t="shared" si="38"/>
        <v>0</v>
      </c>
      <c r="P408" s="10"/>
      <c r="Q408" s="9">
        <f t="shared" si="37"/>
        <v>0</v>
      </c>
      <c r="R408" s="10"/>
      <c r="S408" s="9">
        <f t="shared" si="36"/>
        <v>0</v>
      </c>
      <c r="T408" s="10"/>
      <c r="U408" s="9">
        <f t="shared" si="35"/>
        <v>0</v>
      </c>
    </row>
    <row r="409" spans="1:21" ht="15.75">
      <c r="A409" s="3" t="s">
        <v>50</v>
      </c>
      <c r="B409" s="2" t="s">
        <v>8</v>
      </c>
      <c r="C409" s="2" t="s">
        <v>21</v>
      </c>
      <c r="D409" s="2">
        <v>10</v>
      </c>
      <c r="E409" s="1" t="s">
        <v>51</v>
      </c>
      <c r="F409" s="2"/>
      <c r="G409" s="7">
        <v>26.049999999999997</v>
      </c>
      <c r="H409" s="8">
        <f>H410</f>
        <v>0</v>
      </c>
      <c r="I409" s="7">
        <f t="shared" si="41"/>
        <v>26.049999999999997</v>
      </c>
      <c r="J409" s="8">
        <f>J410</f>
        <v>0</v>
      </c>
      <c r="K409" s="7">
        <f t="shared" si="40"/>
        <v>26.049999999999997</v>
      </c>
      <c r="L409" s="8">
        <f>L410</f>
        <v>0</v>
      </c>
      <c r="M409" s="9">
        <f t="shared" si="39"/>
        <v>26.049999999999997</v>
      </c>
      <c r="N409" s="10">
        <f>N410</f>
        <v>-26.05</v>
      </c>
      <c r="O409" s="9">
        <f t="shared" si="38"/>
        <v>0</v>
      </c>
      <c r="P409" s="10">
        <f>P410</f>
        <v>0</v>
      </c>
      <c r="Q409" s="9">
        <f t="shared" si="37"/>
        <v>0</v>
      </c>
      <c r="R409" s="10">
        <f>R410</f>
        <v>0</v>
      </c>
      <c r="S409" s="9">
        <f t="shared" si="36"/>
        <v>0</v>
      </c>
      <c r="T409" s="10">
        <f>T410</f>
        <v>0</v>
      </c>
      <c r="U409" s="9">
        <f t="shared" si="35"/>
        <v>0</v>
      </c>
    </row>
    <row r="410" spans="1:21" ht="38.25">
      <c r="A410" s="3" t="s">
        <v>32</v>
      </c>
      <c r="B410" s="2" t="s">
        <v>8</v>
      </c>
      <c r="C410" s="2" t="s">
        <v>21</v>
      </c>
      <c r="D410" s="2">
        <v>10</v>
      </c>
      <c r="E410" s="1" t="s">
        <v>51</v>
      </c>
      <c r="F410" s="2">
        <v>200</v>
      </c>
      <c r="G410" s="7">
        <v>26.049999999999997</v>
      </c>
      <c r="H410" s="8"/>
      <c r="I410" s="7">
        <f t="shared" si="41"/>
        <v>26.049999999999997</v>
      </c>
      <c r="J410" s="8"/>
      <c r="K410" s="7">
        <f t="shared" si="40"/>
        <v>26.049999999999997</v>
      </c>
      <c r="L410" s="8"/>
      <c r="M410" s="9">
        <f t="shared" si="39"/>
        <v>26.049999999999997</v>
      </c>
      <c r="N410" s="10">
        <v>-26.05</v>
      </c>
      <c r="O410" s="9">
        <f t="shared" si="38"/>
        <v>0</v>
      </c>
      <c r="P410" s="10"/>
      <c r="Q410" s="9">
        <f t="shared" si="37"/>
        <v>0</v>
      </c>
      <c r="R410" s="10"/>
      <c r="S410" s="9">
        <f t="shared" si="36"/>
        <v>0</v>
      </c>
      <c r="T410" s="10"/>
      <c r="U410" s="9">
        <f t="shared" ref="U410:U475" si="42">S410+T410</f>
        <v>0</v>
      </c>
    </row>
    <row r="411" spans="1:21" ht="25.5">
      <c r="A411" s="3" t="s">
        <v>64</v>
      </c>
      <c r="B411" s="2" t="s">
        <v>8</v>
      </c>
      <c r="C411" s="2" t="s">
        <v>23</v>
      </c>
      <c r="D411" s="2" t="s">
        <v>20</v>
      </c>
      <c r="E411" s="1" t="s">
        <v>197</v>
      </c>
      <c r="F411" s="2"/>
      <c r="G411" s="7">
        <v>5422.4708000000001</v>
      </c>
      <c r="H411" s="8">
        <f>H412</f>
        <v>0</v>
      </c>
      <c r="I411" s="7">
        <f t="shared" si="41"/>
        <v>5422.4708000000001</v>
      </c>
      <c r="J411" s="8">
        <f>J412</f>
        <v>343.89726000000002</v>
      </c>
      <c r="K411" s="7">
        <f t="shared" si="40"/>
        <v>5766.3680599999998</v>
      </c>
      <c r="L411" s="8">
        <f>L412</f>
        <v>0</v>
      </c>
      <c r="M411" s="9">
        <f t="shared" si="39"/>
        <v>5766.3680599999998</v>
      </c>
      <c r="N411" s="10">
        <f>N412</f>
        <v>0</v>
      </c>
      <c r="O411" s="9">
        <f t="shared" si="38"/>
        <v>5766.3680599999998</v>
      </c>
      <c r="P411" s="10">
        <f>P412</f>
        <v>0</v>
      </c>
      <c r="Q411" s="9">
        <f t="shared" si="37"/>
        <v>5766.3680599999998</v>
      </c>
      <c r="R411" s="10">
        <f>R412</f>
        <v>60.613659999999996</v>
      </c>
      <c r="S411" s="9">
        <f t="shared" si="36"/>
        <v>5826.9817199999998</v>
      </c>
      <c r="T411" s="10">
        <f>T412</f>
        <v>0</v>
      </c>
      <c r="U411" s="9">
        <f t="shared" si="42"/>
        <v>5826.9817199999998</v>
      </c>
    </row>
    <row r="412" spans="1:21" ht="38.25">
      <c r="A412" s="3" t="s">
        <v>65</v>
      </c>
      <c r="B412" s="2" t="s">
        <v>8</v>
      </c>
      <c r="C412" s="2" t="s">
        <v>23</v>
      </c>
      <c r="D412" s="2" t="s">
        <v>20</v>
      </c>
      <c r="E412" s="1" t="s">
        <v>197</v>
      </c>
      <c r="F412" s="2">
        <v>600</v>
      </c>
      <c r="G412" s="7">
        <v>5422.4708000000001</v>
      </c>
      <c r="H412" s="8"/>
      <c r="I412" s="7">
        <f t="shared" si="41"/>
        <v>5422.4708000000001</v>
      </c>
      <c r="J412" s="8">
        <v>343.89726000000002</v>
      </c>
      <c r="K412" s="7">
        <f t="shared" si="40"/>
        <v>5766.3680599999998</v>
      </c>
      <c r="L412" s="8"/>
      <c r="M412" s="9">
        <f t="shared" si="39"/>
        <v>5766.3680599999998</v>
      </c>
      <c r="N412" s="10"/>
      <c r="O412" s="9">
        <f t="shared" si="38"/>
        <v>5766.3680599999998</v>
      </c>
      <c r="P412" s="10"/>
      <c r="Q412" s="9">
        <f t="shared" si="37"/>
        <v>5766.3680599999998</v>
      </c>
      <c r="R412" s="10">
        <f>16.30566+44.308</f>
        <v>60.613659999999996</v>
      </c>
      <c r="S412" s="9">
        <f t="shared" si="36"/>
        <v>5826.9817199999998</v>
      </c>
      <c r="T412" s="10"/>
      <c r="U412" s="9">
        <f t="shared" si="42"/>
        <v>5826.9817199999998</v>
      </c>
    </row>
    <row r="413" spans="1:21" ht="76.5">
      <c r="A413" s="3" t="s">
        <v>66</v>
      </c>
      <c r="B413" s="2" t="s">
        <v>8</v>
      </c>
      <c r="C413" s="2" t="s">
        <v>23</v>
      </c>
      <c r="D413" s="2" t="s">
        <v>20</v>
      </c>
      <c r="E413" s="14" t="s">
        <v>198</v>
      </c>
      <c r="F413" s="2"/>
      <c r="G413" s="7">
        <v>200</v>
      </c>
      <c r="H413" s="8">
        <f>H414</f>
        <v>-200</v>
      </c>
      <c r="I413" s="7">
        <f t="shared" si="41"/>
        <v>0</v>
      </c>
      <c r="J413" s="8">
        <f>J414</f>
        <v>0</v>
      </c>
      <c r="K413" s="7">
        <f t="shared" si="40"/>
        <v>0</v>
      </c>
      <c r="L413" s="8">
        <f>L414</f>
        <v>0</v>
      </c>
      <c r="M413" s="9">
        <f t="shared" si="39"/>
        <v>0</v>
      </c>
      <c r="N413" s="10">
        <f>N414</f>
        <v>0</v>
      </c>
      <c r="O413" s="9">
        <f t="shared" si="38"/>
        <v>0</v>
      </c>
      <c r="P413" s="10">
        <f>P414</f>
        <v>0</v>
      </c>
      <c r="Q413" s="9">
        <f t="shared" si="37"/>
        <v>0</v>
      </c>
      <c r="R413" s="10">
        <f>R414</f>
        <v>0</v>
      </c>
      <c r="S413" s="9">
        <f t="shared" si="36"/>
        <v>0</v>
      </c>
      <c r="T413" s="10">
        <f>T414</f>
        <v>0</v>
      </c>
      <c r="U413" s="9">
        <f t="shared" si="42"/>
        <v>0</v>
      </c>
    </row>
    <row r="414" spans="1:21" ht="38.25">
      <c r="A414" s="3" t="s">
        <v>65</v>
      </c>
      <c r="B414" s="2" t="s">
        <v>8</v>
      </c>
      <c r="C414" s="2" t="s">
        <v>23</v>
      </c>
      <c r="D414" s="2" t="s">
        <v>20</v>
      </c>
      <c r="E414" s="14" t="s">
        <v>198</v>
      </c>
      <c r="F414" s="2">
        <v>600</v>
      </c>
      <c r="G414" s="7">
        <v>200</v>
      </c>
      <c r="H414" s="8">
        <v>-200</v>
      </c>
      <c r="I414" s="7">
        <f t="shared" si="41"/>
        <v>0</v>
      </c>
      <c r="J414" s="8"/>
      <c r="K414" s="7">
        <f t="shared" si="40"/>
        <v>0</v>
      </c>
      <c r="L414" s="8"/>
      <c r="M414" s="9">
        <f t="shared" si="39"/>
        <v>0</v>
      </c>
      <c r="N414" s="10"/>
      <c r="O414" s="9">
        <f t="shared" si="38"/>
        <v>0</v>
      </c>
      <c r="P414" s="10"/>
      <c r="Q414" s="9">
        <f t="shared" si="37"/>
        <v>0</v>
      </c>
      <c r="R414" s="10"/>
      <c r="S414" s="9">
        <f t="shared" si="36"/>
        <v>0</v>
      </c>
      <c r="T414" s="10"/>
      <c r="U414" s="9">
        <f t="shared" si="42"/>
        <v>0</v>
      </c>
    </row>
    <row r="415" spans="1:21" ht="76.5">
      <c r="A415" s="3" t="s">
        <v>66</v>
      </c>
      <c r="B415" s="2" t="s">
        <v>8</v>
      </c>
      <c r="C415" s="2" t="s">
        <v>23</v>
      </c>
      <c r="D415" s="2" t="s">
        <v>20</v>
      </c>
      <c r="E415" s="14" t="s">
        <v>341</v>
      </c>
      <c r="F415" s="2"/>
      <c r="G415" s="7">
        <v>0</v>
      </c>
      <c r="H415" s="8">
        <f>H416</f>
        <v>200</v>
      </c>
      <c r="I415" s="7">
        <f t="shared" si="41"/>
        <v>200</v>
      </c>
      <c r="J415" s="8">
        <f>J416</f>
        <v>0</v>
      </c>
      <c r="K415" s="7">
        <f t="shared" si="40"/>
        <v>200</v>
      </c>
      <c r="L415" s="8">
        <f>L416</f>
        <v>0</v>
      </c>
      <c r="M415" s="9">
        <f t="shared" si="39"/>
        <v>200</v>
      </c>
      <c r="N415" s="10">
        <f>N416</f>
        <v>0</v>
      </c>
      <c r="O415" s="9">
        <f t="shared" si="38"/>
        <v>200</v>
      </c>
      <c r="P415" s="10">
        <f>P416</f>
        <v>0</v>
      </c>
      <c r="Q415" s="9">
        <f t="shared" si="37"/>
        <v>200</v>
      </c>
      <c r="R415" s="10">
        <f>R416</f>
        <v>0</v>
      </c>
      <c r="S415" s="9">
        <f t="shared" si="36"/>
        <v>200</v>
      </c>
      <c r="T415" s="10">
        <f>T416</f>
        <v>0</v>
      </c>
      <c r="U415" s="9">
        <f t="shared" si="42"/>
        <v>200</v>
      </c>
    </row>
    <row r="416" spans="1:21" ht="38.25">
      <c r="A416" s="3" t="s">
        <v>65</v>
      </c>
      <c r="B416" s="2" t="s">
        <v>8</v>
      </c>
      <c r="C416" s="2" t="s">
        <v>23</v>
      </c>
      <c r="D416" s="2" t="s">
        <v>20</v>
      </c>
      <c r="E416" s="14" t="s">
        <v>341</v>
      </c>
      <c r="F416" s="2">
        <v>600</v>
      </c>
      <c r="G416" s="7">
        <v>0</v>
      </c>
      <c r="H416" s="8">
        <v>200</v>
      </c>
      <c r="I416" s="7">
        <f t="shared" si="41"/>
        <v>200</v>
      </c>
      <c r="J416" s="8"/>
      <c r="K416" s="7">
        <f t="shared" si="40"/>
        <v>200</v>
      </c>
      <c r="L416" s="8"/>
      <c r="M416" s="9">
        <f t="shared" si="39"/>
        <v>200</v>
      </c>
      <c r="N416" s="10"/>
      <c r="O416" s="9">
        <f t="shared" si="38"/>
        <v>200</v>
      </c>
      <c r="P416" s="10"/>
      <c r="Q416" s="9">
        <f t="shared" si="37"/>
        <v>200</v>
      </c>
      <c r="R416" s="10"/>
      <c r="S416" s="9">
        <f t="shared" si="36"/>
        <v>200</v>
      </c>
      <c r="T416" s="10"/>
      <c r="U416" s="9">
        <f t="shared" si="42"/>
        <v>200</v>
      </c>
    </row>
    <row r="417" spans="1:21" ht="89.25">
      <c r="A417" s="3" t="s">
        <v>358</v>
      </c>
      <c r="B417" s="2" t="s">
        <v>8</v>
      </c>
      <c r="C417" s="2" t="s">
        <v>23</v>
      </c>
      <c r="D417" s="2" t="s">
        <v>20</v>
      </c>
      <c r="E417" s="14" t="s">
        <v>237</v>
      </c>
      <c r="F417" s="2"/>
      <c r="G417" s="7">
        <v>2044.64</v>
      </c>
      <c r="H417" s="8">
        <f>H418</f>
        <v>0</v>
      </c>
      <c r="I417" s="7">
        <f t="shared" si="41"/>
        <v>2044.64</v>
      </c>
      <c r="J417" s="8">
        <f>J418</f>
        <v>0</v>
      </c>
      <c r="K417" s="7">
        <f t="shared" si="40"/>
        <v>2044.64</v>
      </c>
      <c r="L417" s="8">
        <f>L418</f>
        <v>0</v>
      </c>
      <c r="M417" s="9">
        <f t="shared" si="39"/>
        <v>2044.64</v>
      </c>
      <c r="N417" s="10">
        <f>N418</f>
        <v>0</v>
      </c>
      <c r="O417" s="9">
        <f t="shared" si="38"/>
        <v>2044.64</v>
      </c>
      <c r="P417" s="10">
        <f>P418</f>
        <v>0</v>
      </c>
      <c r="Q417" s="9">
        <f t="shared" si="37"/>
        <v>2044.64</v>
      </c>
      <c r="R417" s="10">
        <f>R418</f>
        <v>0</v>
      </c>
      <c r="S417" s="9">
        <f t="shared" si="36"/>
        <v>2044.64</v>
      </c>
      <c r="T417" s="10">
        <f>T418</f>
        <v>0</v>
      </c>
      <c r="U417" s="9">
        <f t="shared" si="42"/>
        <v>2044.64</v>
      </c>
    </row>
    <row r="418" spans="1:21" ht="38.25">
      <c r="A418" s="3" t="s">
        <v>65</v>
      </c>
      <c r="B418" s="2" t="s">
        <v>8</v>
      </c>
      <c r="C418" s="2" t="s">
        <v>23</v>
      </c>
      <c r="D418" s="2" t="s">
        <v>20</v>
      </c>
      <c r="E418" s="14" t="s">
        <v>237</v>
      </c>
      <c r="F418" s="2">
        <v>600</v>
      </c>
      <c r="G418" s="7">
        <v>2044.64</v>
      </c>
      <c r="H418" s="8"/>
      <c r="I418" s="7">
        <f t="shared" si="41"/>
        <v>2044.64</v>
      </c>
      <c r="J418" s="8"/>
      <c r="K418" s="7">
        <f t="shared" si="40"/>
        <v>2044.64</v>
      </c>
      <c r="L418" s="8"/>
      <c r="M418" s="9">
        <f t="shared" si="39"/>
        <v>2044.64</v>
      </c>
      <c r="N418" s="10"/>
      <c r="O418" s="9">
        <f t="shared" si="38"/>
        <v>2044.64</v>
      </c>
      <c r="P418" s="10"/>
      <c r="Q418" s="9">
        <f t="shared" si="37"/>
        <v>2044.64</v>
      </c>
      <c r="R418" s="10"/>
      <c r="S418" s="9">
        <f t="shared" si="36"/>
        <v>2044.64</v>
      </c>
      <c r="T418" s="10"/>
      <c r="U418" s="9">
        <f t="shared" si="42"/>
        <v>2044.64</v>
      </c>
    </row>
    <row r="419" spans="1:21" ht="51">
      <c r="A419" s="3" t="s">
        <v>215</v>
      </c>
      <c r="B419" s="2" t="s">
        <v>8</v>
      </c>
      <c r="C419" s="2" t="s">
        <v>23</v>
      </c>
      <c r="D419" s="2" t="s">
        <v>20</v>
      </c>
      <c r="E419" s="14" t="s">
        <v>230</v>
      </c>
      <c r="F419" s="2"/>
      <c r="G419" s="7">
        <v>0</v>
      </c>
      <c r="H419" s="8">
        <f>H420</f>
        <v>0</v>
      </c>
      <c r="I419" s="7">
        <f t="shared" si="41"/>
        <v>0</v>
      </c>
      <c r="J419" s="8">
        <f>J420</f>
        <v>0</v>
      </c>
      <c r="K419" s="7">
        <f t="shared" si="40"/>
        <v>0</v>
      </c>
      <c r="L419" s="8">
        <f>L420</f>
        <v>0</v>
      </c>
      <c r="M419" s="9">
        <f t="shared" si="39"/>
        <v>0</v>
      </c>
      <c r="N419" s="10">
        <f>N420</f>
        <v>0</v>
      </c>
      <c r="O419" s="9">
        <f t="shared" si="38"/>
        <v>0</v>
      </c>
      <c r="P419" s="10">
        <f>P420</f>
        <v>0</v>
      </c>
      <c r="Q419" s="9">
        <f t="shared" si="37"/>
        <v>0</v>
      </c>
      <c r="R419" s="10">
        <f>R420</f>
        <v>0</v>
      </c>
      <c r="S419" s="9">
        <f t="shared" si="36"/>
        <v>0</v>
      </c>
      <c r="T419" s="10">
        <f>T420</f>
        <v>0</v>
      </c>
      <c r="U419" s="9">
        <f t="shared" si="42"/>
        <v>0</v>
      </c>
    </row>
    <row r="420" spans="1:21" ht="38.25">
      <c r="A420" s="3" t="s">
        <v>65</v>
      </c>
      <c r="B420" s="2" t="s">
        <v>8</v>
      </c>
      <c r="C420" s="2" t="s">
        <v>23</v>
      </c>
      <c r="D420" s="2" t="s">
        <v>20</v>
      </c>
      <c r="E420" s="14" t="s">
        <v>230</v>
      </c>
      <c r="F420" s="2">
        <v>600</v>
      </c>
      <c r="G420" s="7">
        <v>0</v>
      </c>
      <c r="H420" s="8"/>
      <c r="I420" s="7">
        <f t="shared" si="41"/>
        <v>0</v>
      </c>
      <c r="J420" s="8"/>
      <c r="K420" s="7">
        <f t="shared" si="40"/>
        <v>0</v>
      </c>
      <c r="L420" s="8"/>
      <c r="M420" s="9">
        <f t="shared" si="39"/>
        <v>0</v>
      </c>
      <c r="N420" s="10"/>
      <c r="O420" s="9">
        <f t="shared" si="38"/>
        <v>0</v>
      </c>
      <c r="P420" s="10"/>
      <c r="Q420" s="9">
        <f t="shared" si="37"/>
        <v>0</v>
      </c>
      <c r="R420" s="10"/>
      <c r="S420" s="9">
        <f t="shared" si="36"/>
        <v>0</v>
      </c>
      <c r="T420" s="10"/>
      <c r="U420" s="9">
        <f t="shared" si="42"/>
        <v>0</v>
      </c>
    </row>
    <row r="421" spans="1:21" ht="114.75">
      <c r="A421" s="3" t="s">
        <v>242</v>
      </c>
      <c r="B421" s="2" t="s">
        <v>8</v>
      </c>
      <c r="C421" s="2" t="s">
        <v>23</v>
      </c>
      <c r="D421" s="2" t="s">
        <v>20</v>
      </c>
      <c r="E421" s="1" t="s">
        <v>243</v>
      </c>
      <c r="F421" s="2"/>
      <c r="G421" s="7">
        <v>0</v>
      </c>
      <c r="H421" s="8">
        <f>H422</f>
        <v>0</v>
      </c>
      <c r="I421" s="7">
        <f t="shared" si="41"/>
        <v>0</v>
      </c>
      <c r="J421" s="8">
        <f>J422</f>
        <v>0</v>
      </c>
      <c r="K421" s="7">
        <f t="shared" si="40"/>
        <v>0</v>
      </c>
      <c r="L421" s="8">
        <f>L422</f>
        <v>0</v>
      </c>
      <c r="M421" s="9">
        <f t="shared" si="39"/>
        <v>0</v>
      </c>
      <c r="N421" s="10">
        <f>N422</f>
        <v>0</v>
      </c>
      <c r="O421" s="9">
        <f t="shared" si="38"/>
        <v>0</v>
      </c>
      <c r="P421" s="10">
        <f>P422</f>
        <v>0</v>
      </c>
      <c r="Q421" s="9">
        <f t="shared" si="37"/>
        <v>0</v>
      </c>
      <c r="R421" s="10">
        <f>R422</f>
        <v>0</v>
      </c>
      <c r="S421" s="9">
        <f t="shared" si="36"/>
        <v>0</v>
      </c>
      <c r="T421" s="10">
        <f>T422</f>
        <v>0</v>
      </c>
      <c r="U421" s="9">
        <f t="shared" si="42"/>
        <v>0</v>
      </c>
    </row>
    <row r="422" spans="1:21" ht="38.25">
      <c r="A422" s="3" t="s">
        <v>65</v>
      </c>
      <c r="B422" s="2" t="s">
        <v>8</v>
      </c>
      <c r="C422" s="2" t="s">
        <v>23</v>
      </c>
      <c r="D422" s="2" t="s">
        <v>20</v>
      </c>
      <c r="E422" s="1" t="s">
        <v>243</v>
      </c>
      <c r="F422" s="2">
        <v>600</v>
      </c>
      <c r="G422" s="7">
        <v>0</v>
      </c>
      <c r="H422" s="8"/>
      <c r="I422" s="7">
        <f t="shared" si="41"/>
        <v>0</v>
      </c>
      <c r="J422" s="8"/>
      <c r="K422" s="7">
        <f t="shared" si="40"/>
        <v>0</v>
      </c>
      <c r="L422" s="8"/>
      <c r="M422" s="9">
        <f t="shared" si="39"/>
        <v>0</v>
      </c>
      <c r="N422" s="10"/>
      <c r="O422" s="9">
        <f t="shared" si="38"/>
        <v>0</v>
      </c>
      <c r="P422" s="10"/>
      <c r="Q422" s="9">
        <f t="shared" si="37"/>
        <v>0</v>
      </c>
      <c r="R422" s="10"/>
      <c r="S422" s="9">
        <f t="shared" ref="S422:S487" si="43">Q422+R422</f>
        <v>0</v>
      </c>
      <c r="T422" s="10"/>
      <c r="U422" s="9">
        <f t="shared" si="42"/>
        <v>0</v>
      </c>
    </row>
    <row r="423" spans="1:21" ht="89.25">
      <c r="A423" s="3" t="s">
        <v>274</v>
      </c>
      <c r="B423" s="2" t="s">
        <v>8</v>
      </c>
      <c r="C423" s="2" t="s">
        <v>23</v>
      </c>
      <c r="D423" s="2" t="s">
        <v>20</v>
      </c>
      <c r="E423" s="1" t="s">
        <v>275</v>
      </c>
      <c r="F423" s="2"/>
      <c r="G423" s="7">
        <v>0</v>
      </c>
      <c r="H423" s="8">
        <f>H424</f>
        <v>0</v>
      </c>
      <c r="I423" s="7">
        <f t="shared" si="41"/>
        <v>0</v>
      </c>
      <c r="J423" s="8">
        <f>J424</f>
        <v>0</v>
      </c>
      <c r="K423" s="7">
        <f t="shared" si="40"/>
        <v>0</v>
      </c>
      <c r="L423" s="8">
        <f>L424</f>
        <v>0</v>
      </c>
      <c r="M423" s="9">
        <f t="shared" si="39"/>
        <v>0</v>
      </c>
      <c r="N423" s="10">
        <f>N424</f>
        <v>0</v>
      </c>
      <c r="O423" s="9">
        <f t="shared" si="38"/>
        <v>0</v>
      </c>
      <c r="P423" s="10">
        <f>P424</f>
        <v>0</v>
      </c>
      <c r="Q423" s="9">
        <f t="shared" si="37"/>
        <v>0</v>
      </c>
      <c r="R423" s="10">
        <f>R424</f>
        <v>0</v>
      </c>
      <c r="S423" s="9">
        <f t="shared" si="43"/>
        <v>0</v>
      </c>
      <c r="T423" s="10">
        <f>T424</f>
        <v>0</v>
      </c>
      <c r="U423" s="9">
        <f t="shared" si="42"/>
        <v>0</v>
      </c>
    </row>
    <row r="424" spans="1:21" ht="38.25">
      <c r="A424" s="3" t="s">
        <v>65</v>
      </c>
      <c r="B424" s="2" t="s">
        <v>8</v>
      </c>
      <c r="C424" s="2" t="s">
        <v>23</v>
      </c>
      <c r="D424" s="2" t="s">
        <v>20</v>
      </c>
      <c r="E424" s="1" t="s">
        <v>275</v>
      </c>
      <c r="F424" s="2">
        <v>600</v>
      </c>
      <c r="G424" s="7">
        <v>0</v>
      </c>
      <c r="H424" s="8"/>
      <c r="I424" s="7">
        <f t="shared" si="41"/>
        <v>0</v>
      </c>
      <c r="J424" s="8"/>
      <c r="K424" s="7">
        <f t="shared" si="40"/>
        <v>0</v>
      </c>
      <c r="L424" s="8"/>
      <c r="M424" s="9">
        <f t="shared" si="39"/>
        <v>0</v>
      </c>
      <c r="N424" s="10"/>
      <c r="O424" s="9">
        <f t="shared" si="38"/>
        <v>0</v>
      </c>
      <c r="P424" s="10"/>
      <c r="Q424" s="9">
        <f t="shared" si="37"/>
        <v>0</v>
      </c>
      <c r="R424" s="10"/>
      <c r="S424" s="9">
        <f t="shared" si="43"/>
        <v>0</v>
      </c>
      <c r="T424" s="10"/>
      <c r="U424" s="9">
        <f t="shared" si="42"/>
        <v>0</v>
      </c>
    </row>
    <row r="425" spans="1:21" ht="82.5" customHeight="1">
      <c r="A425" s="3" t="s">
        <v>162</v>
      </c>
      <c r="B425" s="2" t="s">
        <v>8</v>
      </c>
      <c r="C425" s="2" t="s">
        <v>23</v>
      </c>
      <c r="D425" s="2" t="s">
        <v>22</v>
      </c>
      <c r="E425" s="1" t="s">
        <v>281</v>
      </c>
      <c r="F425" s="2"/>
      <c r="G425" s="7"/>
      <c r="H425" s="8"/>
      <c r="I425" s="7">
        <f t="shared" si="41"/>
        <v>0</v>
      </c>
      <c r="J425" s="8">
        <f>J426</f>
        <v>5.0999999999999996</v>
      </c>
      <c r="K425" s="7">
        <f t="shared" si="40"/>
        <v>5.0999999999999996</v>
      </c>
      <c r="L425" s="8">
        <f>L426</f>
        <v>0</v>
      </c>
      <c r="M425" s="9">
        <f t="shared" si="39"/>
        <v>5.0999999999999996</v>
      </c>
      <c r="N425" s="10">
        <f>N426</f>
        <v>0</v>
      </c>
      <c r="O425" s="9">
        <f t="shared" si="38"/>
        <v>5.0999999999999996</v>
      </c>
      <c r="P425" s="10">
        <f>P426</f>
        <v>0</v>
      </c>
      <c r="Q425" s="9">
        <f t="shared" si="37"/>
        <v>5.0999999999999996</v>
      </c>
      <c r="R425" s="10">
        <f>R426</f>
        <v>0</v>
      </c>
      <c r="S425" s="9">
        <f t="shared" si="43"/>
        <v>5.0999999999999996</v>
      </c>
      <c r="T425" s="10">
        <f>T426</f>
        <v>0</v>
      </c>
      <c r="U425" s="9">
        <f t="shared" si="42"/>
        <v>5.0999999999999996</v>
      </c>
    </row>
    <row r="426" spans="1:21" ht="38.25">
      <c r="A426" s="3" t="s">
        <v>32</v>
      </c>
      <c r="B426" s="2" t="s">
        <v>8</v>
      </c>
      <c r="C426" s="2" t="s">
        <v>23</v>
      </c>
      <c r="D426" s="2" t="s">
        <v>22</v>
      </c>
      <c r="E426" s="1" t="s">
        <v>281</v>
      </c>
      <c r="F426" s="2">
        <v>200</v>
      </c>
      <c r="G426" s="7"/>
      <c r="H426" s="8"/>
      <c r="I426" s="7">
        <f t="shared" si="41"/>
        <v>0</v>
      </c>
      <c r="J426" s="8">
        <v>5.0999999999999996</v>
      </c>
      <c r="K426" s="7">
        <f t="shared" si="40"/>
        <v>5.0999999999999996</v>
      </c>
      <c r="L426" s="8"/>
      <c r="M426" s="9">
        <f t="shared" si="39"/>
        <v>5.0999999999999996</v>
      </c>
      <c r="N426" s="10"/>
      <c r="O426" s="9">
        <f t="shared" si="38"/>
        <v>5.0999999999999996</v>
      </c>
      <c r="P426" s="10"/>
      <c r="Q426" s="9">
        <f t="shared" si="37"/>
        <v>5.0999999999999996</v>
      </c>
      <c r="R426" s="10"/>
      <c r="S426" s="9">
        <f t="shared" si="43"/>
        <v>5.0999999999999996</v>
      </c>
      <c r="T426" s="10"/>
      <c r="U426" s="9">
        <f t="shared" si="42"/>
        <v>5.0999999999999996</v>
      </c>
    </row>
    <row r="427" spans="1:21" ht="25.5">
      <c r="A427" s="3" t="s">
        <v>67</v>
      </c>
      <c r="B427" s="2" t="s">
        <v>8</v>
      </c>
      <c r="C427" s="2" t="s">
        <v>24</v>
      </c>
      <c r="D427" s="2" t="s">
        <v>19</v>
      </c>
      <c r="E427" s="1" t="s">
        <v>69</v>
      </c>
      <c r="F427" s="2"/>
      <c r="G427" s="7">
        <v>9509.5408299999999</v>
      </c>
      <c r="H427" s="8">
        <f>H428</f>
        <v>0</v>
      </c>
      <c r="I427" s="7">
        <f t="shared" si="41"/>
        <v>9509.5408299999999</v>
      </c>
      <c r="J427" s="8">
        <f>J428</f>
        <v>0</v>
      </c>
      <c r="K427" s="7">
        <f t="shared" si="40"/>
        <v>9509.5408299999999</v>
      </c>
      <c r="L427" s="8">
        <f>L428</f>
        <v>0</v>
      </c>
      <c r="M427" s="9">
        <f t="shared" si="39"/>
        <v>9509.5408299999999</v>
      </c>
      <c r="N427" s="10">
        <f>N428</f>
        <v>0</v>
      </c>
      <c r="O427" s="9">
        <f t="shared" si="38"/>
        <v>9509.5408299999999</v>
      </c>
      <c r="P427" s="10">
        <f>P428</f>
        <v>0</v>
      </c>
      <c r="Q427" s="9">
        <f t="shared" si="37"/>
        <v>9509.5408299999999</v>
      </c>
      <c r="R427" s="10">
        <f>R428</f>
        <v>127.77</v>
      </c>
      <c r="S427" s="9">
        <f t="shared" si="43"/>
        <v>9637.3108300000004</v>
      </c>
      <c r="T427" s="10">
        <f>T428</f>
        <v>149.00800000000001</v>
      </c>
      <c r="U427" s="9">
        <f t="shared" si="42"/>
        <v>9786.3188300000002</v>
      </c>
    </row>
    <row r="428" spans="1:21" ht="38.25">
      <c r="A428" s="3" t="s">
        <v>65</v>
      </c>
      <c r="B428" s="2" t="s">
        <v>8</v>
      </c>
      <c r="C428" s="2" t="s">
        <v>24</v>
      </c>
      <c r="D428" s="2" t="s">
        <v>19</v>
      </c>
      <c r="E428" s="1" t="s">
        <v>69</v>
      </c>
      <c r="F428" s="2">
        <v>600</v>
      </c>
      <c r="G428" s="7">
        <v>9509.5408299999999</v>
      </c>
      <c r="H428" s="8"/>
      <c r="I428" s="7">
        <f t="shared" si="41"/>
        <v>9509.5408299999999</v>
      </c>
      <c r="J428" s="8"/>
      <c r="K428" s="7">
        <f t="shared" si="40"/>
        <v>9509.5408299999999</v>
      </c>
      <c r="L428" s="8"/>
      <c r="M428" s="9">
        <f t="shared" si="39"/>
        <v>9509.5408299999999</v>
      </c>
      <c r="N428" s="10"/>
      <c r="O428" s="9">
        <f t="shared" si="38"/>
        <v>9509.5408299999999</v>
      </c>
      <c r="P428" s="10"/>
      <c r="Q428" s="9">
        <f t="shared" si="37"/>
        <v>9509.5408299999999</v>
      </c>
      <c r="R428" s="10">
        <v>127.77</v>
      </c>
      <c r="S428" s="9">
        <f t="shared" si="43"/>
        <v>9637.3108300000004</v>
      </c>
      <c r="T428" s="10">
        <v>149.00800000000001</v>
      </c>
      <c r="U428" s="9">
        <f t="shared" si="42"/>
        <v>9786.3188300000002</v>
      </c>
    </row>
    <row r="429" spans="1:21" ht="63.75">
      <c r="A429" s="3" t="s">
        <v>68</v>
      </c>
      <c r="B429" s="2" t="s">
        <v>8</v>
      </c>
      <c r="C429" s="2" t="s">
        <v>24</v>
      </c>
      <c r="D429" s="2" t="s">
        <v>19</v>
      </c>
      <c r="E429" s="14" t="s">
        <v>70</v>
      </c>
      <c r="F429" s="2"/>
      <c r="G429" s="7">
        <v>70</v>
      </c>
      <c r="H429" s="8">
        <f>H430</f>
        <v>-70</v>
      </c>
      <c r="I429" s="7">
        <f t="shared" si="41"/>
        <v>0</v>
      </c>
      <c r="J429" s="8">
        <f>J430</f>
        <v>0</v>
      </c>
      <c r="K429" s="7">
        <f t="shared" si="40"/>
        <v>0</v>
      </c>
      <c r="L429" s="8">
        <f>L430</f>
        <v>0</v>
      </c>
      <c r="M429" s="9">
        <f t="shared" si="39"/>
        <v>0</v>
      </c>
      <c r="N429" s="10">
        <f>N430</f>
        <v>0</v>
      </c>
      <c r="O429" s="9">
        <f t="shared" si="38"/>
        <v>0</v>
      </c>
      <c r="P429" s="10">
        <f>P430</f>
        <v>0</v>
      </c>
      <c r="Q429" s="9">
        <f t="shared" ref="Q429:Q494" si="44">O429+P429</f>
        <v>0</v>
      </c>
      <c r="R429" s="10">
        <f>R430</f>
        <v>0</v>
      </c>
      <c r="S429" s="9">
        <f t="shared" si="43"/>
        <v>0</v>
      </c>
      <c r="T429" s="10">
        <f>T430</f>
        <v>0</v>
      </c>
      <c r="U429" s="9">
        <f t="shared" si="42"/>
        <v>0</v>
      </c>
    </row>
    <row r="430" spans="1:21" ht="38.25">
      <c r="A430" s="3" t="s">
        <v>65</v>
      </c>
      <c r="B430" s="2" t="s">
        <v>8</v>
      </c>
      <c r="C430" s="2" t="s">
        <v>24</v>
      </c>
      <c r="D430" s="2" t="s">
        <v>19</v>
      </c>
      <c r="E430" s="14" t="s">
        <v>70</v>
      </c>
      <c r="F430" s="2">
        <v>600</v>
      </c>
      <c r="G430" s="7">
        <v>70</v>
      </c>
      <c r="H430" s="8">
        <v>-70</v>
      </c>
      <c r="I430" s="7">
        <f t="shared" si="41"/>
        <v>0</v>
      </c>
      <c r="J430" s="8"/>
      <c r="K430" s="7">
        <f t="shared" si="40"/>
        <v>0</v>
      </c>
      <c r="L430" s="8"/>
      <c r="M430" s="9">
        <f t="shared" si="39"/>
        <v>0</v>
      </c>
      <c r="N430" s="10"/>
      <c r="O430" s="9">
        <f t="shared" si="38"/>
        <v>0</v>
      </c>
      <c r="P430" s="10"/>
      <c r="Q430" s="9">
        <f t="shared" si="44"/>
        <v>0</v>
      </c>
      <c r="R430" s="10"/>
      <c r="S430" s="9">
        <f t="shared" si="43"/>
        <v>0</v>
      </c>
      <c r="T430" s="10"/>
      <c r="U430" s="9">
        <f t="shared" si="42"/>
        <v>0</v>
      </c>
    </row>
    <row r="431" spans="1:21" ht="63.75">
      <c r="A431" s="3" t="s">
        <v>68</v>
      </c>
      <c r="B431" s="2" t="s">
        <v>8</v>
      </c>
      <c r="C431" s="2" t="s">
        <v>24</v>
      </c>
      <c r="D431" s="2" t="s">
        <v>19</v>
      </c>
      <c r="E431" s="14" t="s">
        <v>342</v>
      </c>
      <c r="F431" s="2"/>
      <c r="G431" s="7">
        <v>0</v>
      </c>
      <c r="H431" s="8">
        <f>H432</f>
        <v>70</v>
      </c>
      <c r="I431" s="7">
        <f t="shared" si="41"/>
        <v>70</v>
      </c>
      <c r="J431" s="8">
        <f>J432</f>
        <v>0</v>
      </c>
      <c r="K431" s="7">
        <f t="shared" si="40"/>
        <v>70</v>
      </c>
      <c r="L431" s="8">
        <f>L432</f>
        <v>0</v>
      </c>
      <c r="M431" s="9">
        <f t="shared" si="39"/>
        <v>70</v>
      </c>
      <c r="N431" s="10">
        <f>N432</f>
        <v>0</v>
      </c>
      <c r="O431" s="9">
        <f t="shared" si="38"/>
        <v>70</v>
      </c>
      <c r="P431" s="10">
        <f>P432</f>
        <v>0</v>
      </c>
      <c r="Q431" s="9">
        <f t="shared" si="44"/>
        <v>70</v>
      </c>
      <c r="R431" s="10">
        <f>R432</f>
        <v>0</v>
      </c>
      <c r="S431" s="9">
        <f t="shared" si="43"/>
        <v>70</v>
      </c>
      <c r="T431" s="10">
        <f>T432</f>
        <v>0</v>
      </c>
      <c r="U431" s="9">
        <f t="shared" si="42"/>
        <v>70</v>
      </c>
    </row>
    <row r="432" spans="1:21" ht="38.25">
      <c r="A432" s="3" t="s">
        <v>65</v>
      </c>
      <c r="B432" s="2" t="s">
        <v>8</v>
      </c>
      <c r="C432" s="2" t="s">
        <v>24</v>
      </c>
      <c r="D432" s="2" t="s">
        <v>19</v>
      </c>
      <c r="E432" s="14" t="s">
        <v>342</v>
      </c>
      <c r="F432" s="2">
        <v>600</v>
      </c>
      <c r="G432" s="7">
        <v>0</v>
      </c>
      <c r="H432" s="8">
        <v>70</v>
      </c>
      <c r="I432" s="7">
        <f t="shared" si="41"/>
        <v>70</v>
      </c>
      <c r="J432" s="8"/>
      <c r="K432" s="7">
        <f t="shared" si="40"/>
        <v>70</v>
      </c>
      <c r="L432" s="8"/>
      <c r="M432" s="9">
        <f t="shared" si="39"/>
        <v>70</v>
      </c>
      <c r="N432" s="10"/>
      <c r="O432" s="9">
        <f t="shared" si="38"/>
        <v>70</v>
      </c>
      <c r="P432" s="10"/>
      <c r="Q432" s="9">
        <f t="shared" si="44"/>
        <v>70</v>
      </c>
      <c r="R432" s="10"/>
      <c r="S432" s="9">
        <f t="shared" si="43"/>
        <v>70</v>
      </c>
      <c r="T432" s="10"/>
      <c r="U432" s="9">
        <f t="shared" si="42"/>
        <v>70</v>
      </c>
    </row>
    <row r="433" spans="1:21" ht="76.5">
      <c r="A433" s="3" t="s">
        <v>71</v>
      </c>
      <c r="B433" s="2" t="s">
        <v>8</v>
      </c>
      <c r="C433" s="2" t="s">
        <v>24</v>
      </c>
      <c r="D433" s="2" t="s">
        <v>19</v>
      </c>
      <c r="E433" s="14" t="s">
        <v>72</v>
      </c>
      <c r="F433" s="2"/>
      <c r="G433" s="7">
        <v>1350.1399999999999</v>
      </c>
      <c r="H433" s="8">
        <f>H434</f>
        <v>0</v>
      </c>
      <c r="I433" s="7">
        <f t="shared" si="41"/>
        <v>1350.1399999999999</v>
      </c>
      <c r="J433" s="8">
        <f>J434</f>
        <v>0</v>
      </c>
      <c r="K433" s="7">
        <f t="shared" si="40"/>
        <v>1350.1399999999999</v>
      </c>
      <c r="L433" s="8">
        <f>L434</f>
        <v>0</v>
      </c>
      <c r="M433" s="9">
        <f t="shared" si="39"/>
        <v>1350.1399999999999</v>
      </c>
      <c r="N433" s="10">
        <f>N434</f>
        <v>0</v>
      </c>
      <c r="O433" s="9">
        <f t="shared" si="38"/>
        <v>1350.1399999999999</v>
      </c>
      <c r="P433" s="10">
        <f>P434</f>
        <v>0</v>
      </c>
      <c r="Q433" s="9">
        <f t="shared" si="44"/>
        <v>1350.1399999999999</v>
      </c>
      <c r="R433" s="10">
        <f>R434</f>
        <v>0</v>
      </c>
      <c r="S433" s="9">
        <f t="shared" si="43"/>
        <v>1350.1399999999999</v>
      </c>
      <c r="T433" s="10">
        <f>T434</f>
        <v>0</v>
      </c>
      <c r="U433" s="9">
        <f t="shared" si="42"/>
        <v>1350.1399999999999</v>
      </c>
    </row>
    <row r="434" spans="1:21" ht="38.25">
      <c r="A434" s="3" t="s">
        <v>65</v>
      </c>
      <c r="B434" s="2" t="s">
        <v>8</v>
      </c>
      <c r="C434" s="2" t="s">
        <v>24</v>
      </c>
      <c r="D434" s="2" t="s">
        <v>19</v>
      </c>
      <c r="E434" s="14" t="s">
        <v>72</v>
      </c>
      <c r="F434" s="2">
        <v>600</v>
      </c>
      <c r="G434" s="7">
        <v>1350.1399999999999</v>
      </c>
      <c r="H434" s="8"/>
      <c r="I434" s="7">
        <f t="shared" si="41"/>
        <v>1350.1399999999999</v>
      </c>
      <c r="J434" s="8"/>
      <c r="K434" s="7">
        <f t="shared" si="40"/>
        <v>1350.1399999999999</v>
      </c>
      <c r="L434" s="8"/>
      <c r="M434" s="9">
        <f t="shared" si="39"/>
        <v>1350.1399999999999</v>
      </c>
      <c r="N434" s="10"/>
      <c r="O434" s="9">
        <f t="shared" ref="O434:O499" si="45">M434+N434</f>
        <v>1350.1399999999999</v>
      </c>
      <c r="P434" s="10"/>
      <c r="Q434" s="9">
        <f t="shared" si="44"/>
        <v>1350.1399999999999</v>
      </c>
      <c r="R434" s="10"/>
      <c r="S434" s="9">
        <f t="shared" si="43"/>
        <v>1350.1399999999999</v>
      </c>
      <c r="T434" s="10"/>
      <c r="U434" s="9">
        <f t="shared" si="42"/>
        <v>1350.1399999999999</v>
      </c>
    </row>
    <row r="435" spans="1:21" ht="30.75" customHeight="1">
      <c r="A435" s="3" t="s">
        <v>73</v>
      </c>
      <c r="B435" s="2" t="s">
        <v>8</v>
      </c>
      <c r="C435" s="2" t="s">
        <v>24</v>
      </c>
      <c r="D435" s="2" t="s">
        <v>19</v>
      </c>
      <c r="E435" s="1" t="s">
        <v>328</v>
      </c>
      <c r="F435" s="2"/>
      <c r="G435" s="7">
        <v>0</v>
      </c>
      <c r="H435" s="8">
        <f>H436</f>
        <v>0</v>
      </c>
      <c r="I435" s="7">
        <f t="shared" si="41"/>
        <v>0</v>
      </c>
      <c r="J435" s="8">
        <f>J436</f>
        <v>0</v>
      </c>
      <c r="K435" s="7">
        <f t="shared" si="40"/>
        <v>0</v>
      </c>
      <c r="L435" s="8">
        <f>L436</f>
        <v>0</v>
      </c>
      <c r="M435" s="9">
        <f t="shared" si="39"/>
        <v>0</v>
      </c>
      <c r="N435" s="10">
        <f>N436</f>
        <v>0</v>
      </c>
      <c r="O435" s="9">
        <f t="shared" si="45"/>
        <v>0</v>
      </c>
      <c r="P435" s="10">
        <f>P436</f>
        <v>0</v>
      </c>
      <c r="Q435" s="9">
        <f t="shared" si="44"/>
        <v>0</v>
      </c>
      <c r="R435" s="10">
        <f>R436</f>
        <v>0</v>
      </c>
      <c r="S435" s="9">
        <f t="shared" si="43"/>
        <v>0</v>
      </c>
      <c r="T435" s="10">
        <f>T436</f>
        <v>152.239</v>
      </c>
      <c r="U435" s="9">
        <f t="shared" si="42"/>
        <v>152.239</v>
      </c>
    </row>
    <row r="436" spans="1:21" ht="43.5" customHeight="1">
      <c r="A436" s="11" t="s">
        <v>65</v>
      </c>
      <c r="B436" s="2" t="s">
        <v>8</v>
      </c>
      <c r="C436" s="2" t="s">
        <v>24</v>
      </c>
      <c r="D436" s="2" t="s">
        <v>19</v>
      </c>
      <c r="E436" s="1" t="s">
        <v>328</v>
      </c>
      <c r="F436" s="2">
        <v>600</v>
      </c>
      <c r="G436" s="7">
        <v>0</v>
      </c>
      <c r="H436" s="8"/>
      <c r="I436" s="7">
        <f t="shared" si="41"/>
        <v>0</v>
      </c>
      <c r="J436" s="8"/>
      <c r="K436" s="7">
        <f t="shared" si="40"/>
        <v>0</v>
      </c>
      <c r="L436" s="8"/>
      <c r="M436" s="9">
        <f t="shared" ref="M436:M501" si="46">K436+L436</f>
        <v>0</v>
      </c>
      <c r="N436" s="10"/>
      <c r="O436" s="9">
        <f t="shared" si="45"/>
        <v>0</v>
      </c>
      <c r="P436" s="10"/>
      <c r="Q436" s="9">
        <f t="shared" si="44"/>
        <v>0</v>
      </c>
      <c r="R436" s="10"/>
      <c r="S436" s="9">
        <f t="shared" si="43"/>
        <v>0</v>
      </c>
      <c r="T436" s="10">
        <v>152.239</v>
      </c>
      <c r="U436" s="9">
        <f t="shared" si="42"/>
        <v>152.239</v>
      </c>
    </row>
    <row r="437" spans="1:21" ht="25.5">
      <c r="A437" s="3" t="s">
        <v>73</v>
      </c>
      <c r="B437" s="2" t="s">
        <v>8</v>
      </c>
      <c r="C437" s="2" t="s">
        <v>24</v>
      </c>
      <c r="D437" s="2" t="s">
        <v>19</v>
      </c>
      <c r="E437" s="1" t="s">
        <v>231</v>
      </c>
      <c r="F437" s="2"/>
      <c r="G437" s="7">
        <v>0</v>
      </c>
      <c r="H437" s="8">
        <f>H438</f>
        <v>0</v>
      </c>
      <c r="I437" s="7">
        <f t="shared" si="41"/>
        <v>0</v>
      </c>
      <c r="J437" s="8">
        <f>J438</f>
        <v>0</v>
      </c>
      <c r="K437" s="7">
        <f t="shared" si="40"/>
        <v>0</v>
      </c>
      <c r="L437" s="8">
        <f>L438</f>
        <v>0</v>
      </c>
      <c r="M437" s="9">
        <f t="shared" si="46"/>
        <v>0</v>
      </c>
      <c r="N437" s="10">
        <f>N438</f>
        <v>0</v>
      </c>
      <c r="O437" s="9">
        <f t="shared" si="45"/>
        <v>0</v>
      </c>
      <c r="P437" s="10">
        <f>P438</f>
        <v>0</v>
      </c>
      <c r="Q437" s="9">
        <f t="shared" si="44"/>
        <v>0</v>
      </c>
      <c r="R437" s="10">
        <f>R438</f>
        <v>0</v>
      </c>
      <c r="S437" s="9">
        <f t="shared" si="43"/>
        <v>0</v>
      </c>
      <c r="T437" s="10">
        <f>T438</f>
        <v>0</v>
      </c>
      <c r="U437" s="9">
        <f t="shared" si="42"/>
        <v>0</v>
      </c>
    </row>
    <row r="438" spans="1:21" ht="43.5" customHeight="1">
      <c r="A438" s="3" t="s">
        <v>65</v>
      </c>
      <c r="B438" s="2" t="s">
        <v>8</v>
      </c>
      <c r="C438" s="2" t="s">
        <v>24</v>
      </c>
      <c r="D438" s="2" t="s">
        <v>19</v>
      </c>
      <c r="E438" s="1" t="s">
        <v>231</v>
      </c>
      <c r="F438" s="2">
        <v>600</v>
      </c>
      <c r="G438" s="7">
        <v>0</v>
      </c>
      <c r="H438" s="8"/>
      <c r="I438" s="7">
        <f t="shared" si="41"/>
        <v>0</v>
      </c>
      <c r="J438" s="8"/>
      <c r="K438" s="7">
        <f t="shared" si="40"/>
        <v>0</v>
      </c>
      <c r="L438" s="8"/>
      <c r="M438" s="9">
        <f t="shared" si="46"/>
        <v>0</v>
      </c>
      <c r="N438" s="10"/>
      <c r="O438" s="9">
        <f t="shared" si="45"/>
        <v>0</v>
      </c>
      <c r="P438" s="10"/>
      <c r="Q438" s="9">
        <f t="shared" si="44"/>
        <v>0</v>
      </c>
      <c r="R438" s="10"/>
      <c r="S438" s="9">
        <f t="shared" si="43"/>
        <v>0</v>
      </c>
      <c r="T438" s="10"/>
      <c r="U438" s="9">
        <f t="shared" si="42"/>
        <v>0</v>
      </c>
    </row>
    <row r="439" spans="1:21" ht="89.25">
      <c r="A439" s="3" t="s">
        <v>74</v>
      </c>
      <c r="B439" s="2" t="s">
        <v>8</v>
      </c>
      <c r="C439" s="2" t="s">
        <v>24</v>
      </c>
      <c r="D439" s="2" t="s">
        <v>19</v>
      </c>
      <c r="E439" s="1" t="s">
        <v>75</v>
      </c>
      <c r="F439" s="2"/>
      <c r="G439" s="7">
        <v>752.11680000000001</v>
      </c>
      <c r="H439" s="8">
        <f>H440</f>
        <v>0</v>
      </c>
      <c r="I439" s="7">
        <f t="shared" si="41"/>
        <v>752.11680000000001</v>
      </c>
      <c r="J439" s="8">
        <f>J440</f>
        <v>0</v>
      </c>
      <c r="K439" s="7">
        <f t="shared" si="40"/>
        <v>752.11680000000001</v>
      </c>
      <c r="L439" s="8">
        <f>L440</f>
        <v>0</v>
      </c>
      <c r="M439" s="9">
        <f t="shared" si="46"/>
        <v>752.11680000000001</v>
      </c>
      <c r="N439" s="10">
        <f>N440</f>
        <v>0</v>
      </c>
      <c r="O439" s="9">
        <f t="shared" si="45"/>
        <v>752.11680000000001</v>
      </c>
      <c r="P439" s="10">
        <f>P440</f>
        <v>0</v>
      </c>
      <c r="Q439" s="9">
        <f t="shared" si="44"/>
        <v>752.11680000000001</v>
      </c>
      <c r="R439" s="10">
        <f>R440</f>
        <v>0</v>
      </c>
      <c r="S439" s="9">
        <f t="shared" si="43"/>
        <v>752.11680000000001</v>
      </c>
      <c r="T439" s="10">
        <f>T440</f>
        <v>89.193000000000012</v>
      </c>
      <c r="U439" s="9">
        <f t="shared" si="42"/>
        <v>841.3098</v>
      </c>
    </row>
    <row r="440" spans="1:21" ht="38.25">
      <c r="A440" s="3" t="s">
        <v>65</v>
      </c>
      <c r="B440" s="2" t="s">
        <v>8</v>
      </c>
      <c r="C440" s="2" t="s">
        <v>24</v>
      </c>
      <c r="D440" s="2" t="s">
        <v>19</v>
      </c>
      <c r="E440" s="1" t="s">
        <v>75</v>
      </c>
      <c r="F440" s="2">
        <v>600</v>
      </c>
      <c r="G440" s="7">
        <v>752.11680000000001</v>
      </c>
      <c r="H440" s="8"/>
      <c r="I440" s="7">
        <f t="shared" si="41"/>
        <v>752.11680000000001</v>
      </c>
      <c r="J440" s="8"/>
      <c r="K440" s="7">
        <f t="shared" si="40"/>
        <v>752.11680000000001</v>
      </c>
      <c r="L440" s="8"/>
      <c r="M440" s="9">
        <f t="shared" si="46"/>
        <v>752.11680000000001</v>
      </c>
      <c r="N440" s="10"/>
      <c r="O440" s="9">
        <f t="shared" si="45"/>
        <v>752.11680000000001</v>
      </c>
      <c r="P440" s="10"/>
      <c r="Q440" s="9">
        <f t="shared" si="44"/>
        <v>752.11680000000001</v>
      </c>
      <c r="R440" s="10"/>
      <c r="S440" s="9">
        <f t="shared" si="43"/>
        <v>752.11680000000001</v>
      </c>
      <c r="T440" s="10">
        <f>13.406+75.787</f>
        <v>89.193000000000012</v>
      </c>
      <c r="U440" s="9">
        <f t="shared" si="42"/>
        <v>841.3098</v>
      </c>
    </row>
    <row r="441" spans="1:21" ht="25.5">
      <c r="A441" s="3" t="s">
        <v>76</v>
      </c>
      <c r="B441" s="2" t="s">
        <v>8</v>
      </c>
      <c r="C441" s="2" t="s">
        <v>24</v>
      </c>
      <c r="D441" s="2" t="s">
        <v>19</v>
      </c>
      <c r="E441" s="1" t="s">
        <v>77</v>
      </c>
      <c r="F441" s="2"/>
      <c r="G441" s="7">
        <v>0</v>
      </c>
      <c r="H441" s="8">
        <f>H442</f>
        <v>0</v>
      </c>
      <c r="I441" s="7">
        <f t="shared" si="41"/>
        <v>0</v>
      </c>
      <c r="J441" s="8">
        <f>J442</f>
        <v>0</v>
      </c>
      <c r="K441" s="7">
        <f t="shared" si="40"/>
        <v>0</v>
      </c>
      <c r="L441" s="8">
        <f>L442</f>
        <v>0</v>
      </c>
      <c r="M441" s="9">
        <f t="shared" si="46"/>
        <v>0</v>
      </c>
      <c r="N441" s="10">
        <f>N442</f>
        <v>0</v>
      </c>
      <c r="O441" s="9">
        <f t="shared" si="45"/>
        <v>0</v>
      </c>
      <c r="P441" s="10">
        <f>P442</f>
        <v>0</v>
      </c>
      <c r="Q441" s="9">
        <f t="shared" si="44"/>
        <v>0</v>
      </c>
      <c r="R441" s="10">
        <f>R442</f>
        <v>0</v>
      </c>
      <c r="S441" s="9">
        <f t="shared" si="43"/>
        <v>0</v>
      </c>
      <c r="T441" s="10">
        <f>T442</f>
        <v>0</v>
      </c>
      <c r="U441" s="9">
        <f t="shared" si="42"/>
        <v>0</v>
      </c>
    </row>
    <row r="442" spans="1:21" ht="38.25">
      <c r="A442" s="3" t="s">
        <v>65</v>
      </c>
      <c r="B442" s="2" t="s">
        <v>8</v>
      </c>
      <c r="C442" s="2" t="s">
        <v>24</v>
      </c>
      <c r="D442" s="2" t="s">
        <v>19</v>
      </c>
      <c r="E442" s="1" t="s">
        <v>77</v>
      </c>
      <c r="F442" s="2">
        <v>600</v>
      </c>
      <c r="G442" s="7">
        <v>0</v>
      </c>
      <c r="H442" s="8"/>
      <c r="I442" s="7">
        <f t="shared" si="41"/>
        <v>0</v>
      </c>
      <c r="J442" s="8"/>
      <c r="K442" s="7">
        <f t="shared" si="40"/>
        <v>0</v>
      </c>
      <c r="L442" s="8"/>
      <c r="M442" s="9">
        <f t="shared" si="46"/>
        <v>0</v>
      </c>
      <c r="N442" s="10"/>
      <c r="O442" s="9">
        <f t="shared" si="45"/>
        <v>0</v>
      </c>
      <c r="P442" s="10"/>
      <c r="Q442" s="9">
        <f t="shared" si="44"/>
        <v>0</v>
      </c>
      <c r="R442" s="10"/>
      <c r="S442" s="9">
        <f t="shared" si="43"/>
        <v>0</v>
      </c>
      <c r="T442" s="10"/>
      <c r="U442" s="9">
        <f t="shared" si="42"/>
        <v>0</v>
      </c>
    </row>
    <row r="443" spans="1:21" ht="15.75">
      <c r="A443" s="3" t="s">
        <v>269</v>
      </c>
      <c r="B443" s="2" t="s">
        <v>8</v>
      </c>
      <c r="C443" s="2" t="s">
        <v>24</v>
      </c>
      <c r="D443" s="2" t="s">
        <v>19</v>
      </c>
      <c r="E443" s="1" t="s">
        <v>270</v>
      </c>
      <c r="F443" s="2"/>
      <c r="G443" s="7">
        <v>1500.124</v>
      </c>
      <c r="H443" s="8">
        <f>H444</f>
        <v>0</v>
      </c>
      <c r="I443" s="7">
        <f t="shared" si="41"/>
        <v>1500.124</v>
      </c>
      <c r="J443" s="8">
        <f>J444</f>
        <v>0</v>
      </c>
      <c r="K443" s="7">
        <f t="shared" si="40"/>
        <v>1500.124</v>
      </c>
      <c r="L443" s="8">
        <f>L444</f>
        <v>0</v>
      </c>
      <c r="M443" s="9">
        <f t="shared" si="46"/>
        <v>1500.124</v>
      </c>
      <c r="N443" s="10">
        <f>N444</f>
        <v>0</v>
      </c>
      <c r="O443" s="9">
        <f t="shared" si="45"/>
        <v>1500.124</v>
      </c>
      <c r="P443" s="10">
        <f>P444</f>
        <v>192.643</v>
      </c>
      <c r="Q443" s="9">
        <f t="shared" si="44"/>
        <v>1692.7670000000001</v>
      </c>
      <c r="R443" s="10">
        <f>R444</f>
        <v>216.83600000000001</v>
      </c>
      <c r="S443" s="9">
        <f t="shared" si="43"/>
        <v>1909.6030000000001</v>
      </c>
      <c r="T443" s="10">
        <f>T444</f>
        <v>72.370480000000001</v>
      </c>
      <c r="U443" s="9">
        <f t="shared" si="42"/>
        <v>1981.9734800000001</v>
      </c>
    </row>
    <row r="444" spans="1:21" ht="38.25">
      <c r="A444" s="3" t="s">
        <v>65</v>
      </c>
      <c r="B444" s="2" t="s">
        <v>8</v>
      </c>
      <c r="C444" s="2" t="s">
        <v>24</v>
      </c>
      <c r="D444" s="2" t="s">
        <v>19</v>
      </c>
      <c r="E444" s="1" t="s">
        <v>270</v>
      </c>
      <c r="F444" s="2">
        <v>600</v>
      </c>
      <c r="G444" s="7">
        <v>1500.124</v>
      </c>
      <c r="H444" s="8"/>
      <c r="I444" s="7">
        <f t="shared" si="41"/>
        <v>1500.124</v>
      </c>
      <c r="J444" s="8"/>
      <c r="K444" s="7">
        <f t="shared" si="40"/>
        <v>1500.124</v>
      </c>
      <c r="L444" s="8"/>
      <c r="M444" s="9">
        <f t="shared" si="46"/>
        <v>1500.124</v>
      </c>
      <c r="N444" s="10"/>
      <c r="O444" s="9">
        <f t="shared" si="45"/>
        <v>1500.124</v>
      </c>
      <c r="P444" s="10">
        <v>192.643</v>
      </c>
      <c r="Q444" s="9">
        <f t="shared" si="44"/>
        <v>1692.7670000000001</v>
      </c>
      <c r="R444" s="10">
        <v>216.83600000000001</v>
      </c>
      <c r="S444" s="9">
        <f t="shared" si="43"/>
        <v>1909.6030000000001</v>
      </c>
      <c r="T444" s="10">
        <v>72.370480000000001</v>
      </c>
      <c r="U444" s="9">
        <f t="shared" si="42"/>
        <v>1981.9734800000001</v>
      </c>
    </row>
    <row r="445" spans="1:21" ht="76.5">
      <c r="A445" s="3" t="s">
        <v>71</v>
      </c>
      <c r="B445" s="2" t="s">
        <v>8</v>
      </c>
      <c r="C445" s="2" t="s">
        <v>24</v>
      </c>
      <c r="D445" s="2" t="s">
        <v>19</v>
      </c>
      <c r="E445" s="1" t="s">
        <v>293</v>
      </c>
      <c r="F445" s="2"/>
      <c r="G445" s="7">
        <v>112.5</v>
      </c>
      <c r="H445" s="8">
        <f>H446</f>
        <v>0</v>
      </c>
      <c r="I445" s="7">
        <f t="shared" si="41"/>
        <v>112.5</v>
      </c>
      <c r="J445" s="8">
        <f>J446</f>
        <v>0</v>
      </c>
      <c r="K445" s="7">
        <f t="shared" ref="K445:K504" si="47">I445+J445</f>
        <v>112.5</v>
      </c>
      <c r="L445" s="8">
        <f>L446</f>
        <v>0</v>
      </c>
      <c r="M445" s="9">
        <f t="shared" si="46"/>
        <v>112.5</v>
      </c>
      <c r="N445" s="10">
        <f>N446</f>
        <v>0</v>
      </c>
      <c r="O445" s="9">
        <f t="shared" si="45"/>
        <v>112.5</v>
      </c>
      <c r="P445" s="10">
        <f>P446</f>
        <v>0</v>
      </c>
      <c r="Q445" s="9">
        <f t="shared" si="44"/>
        <v>112.5</v>
      </c>
      <c r="R445" s="10">
        <f>R446</f>
        <v>0</v>
      </c>
      <c r="S445" s="9">
        <f t="shared" si="43"/>
        <v>112.5</v>
      </c>
      <c r="T445" s="10">
        <f>T446</f>
        <v>0</v>
      </c>
      <c r="U445" s="9">
        <f t="shared" si="42"/>
        <v>112.5</v>
      </c>
    </row>
    <row r="446" spans="1:21" ht="38.25">
      <c r="A446" s="3" t="s">
        <v>65</v>
      </c>
      <c r="B446" s="2" t="s">
        <v>8</v>
      </c>
      <c r="C446" s="2" t="s">
        <v>24</v>
      </c>
      <c r="D446" s="2" t="s">
        <v>19</v>
      </c>
      <c r="E446" s="1" t="s">
        <v>293</v>
      </c>
      <c r="F446" s="2">
        <v>600</v>
      </c>
      <c r="G446" s="7">
        <v>112.5</v>
      </c>
      <c r="H446" s="8"/>
      <c r="I446" s="7">
        <f t="shared" si="41"/>
        <v>112.5</v>
      </c>
      <c r="J446" s="8"/>
      <c r="K446" s="7">
        <f t="shared" si="47"/>
        <v>112.5</v>
      </c>
      <c r="L446" s="8"/>
      <c r="M446" s="9">
        <f t="shared" si="46"/>
        <v>112.5</v>
      </c>
      <c r="N446" s="10"/>
      <c r="O446" s="9">
        <f t="shared" si="45"/>
        <v>112.5</v>
      </c>
      <c r="P446" s="10"/>
      <c r="Q446" s="9">
        <f t="shared" si="44"/>
        <v>112.5</v>
      </c>
      <c r="R446" s="10"/>
      <c r="S446" s="9">
        <f t="shared" si="43"/>
        <v>112.5</v>
      </c>
      <c r="T446" s="10"/>
      <c r="U446" s="9">
        <f t="shared" si="42"/>
        <v>112.5</v>
      </c>
    </row>
    <row r="447" spans="1:21" ht="89.25">
      <c r="A447" s="3" t="s">
        <v>74</v>
      </c>
      <c r="B447" s="2" t="s">
        <v>8</v>
      </c>
      <c r="C447" s="2" t="s">
        <v>24</v>
      </c>
      <c r="D447" s="2" t="s">
        <v>19</v>
      </c>
      <c r="E447" s="1" t="s">
        <v>295</v>
      </c>
      <c r="F447" s="2"/>
      <c r="G447" s="7">
        <v>0</v>
      </c>
      <c r="H447" s="8">
        <f>H448</f>
        <v>0</v>
      </c>
      <c r="I447" s="7">
        <f t="shared" si="41"/>
        <v>0</v>
      </c>
      <c r="J447" s="8">
        <f>J448</f>
        <v>1471</v>
      </c>
      <c r="K447" s="7">
        <f t="shared" si="47"/>
        <v>1471</v>
      </c>
      <c r="L447" s="8">
        <f>L448</f>
        <v>0</v>
      </c>
      <c r="M447" s="9">
        <f t="shared" si="46"/>
        <v>1471</v>
      </c>
      <c r="N447" s="10">
        <f>N448</f>
        <v>0</v>
      </c>
      <c r="O447" s="9">
        <f t="shared" si="45"/>
        <v>1471</v>
      </c>
      <c r="P447" s="10">
        <f>P448</f>
        <v>0</v>
      </c>
      <c r="Q447" s="9">
        <f t="shared" si="44"/>
        <v>1471</v>
      </c>
      <c r="R447" s="10">
        <f>R448</f>
        <v>0</v>
      </c>
      <c r="S447" s="9">
        <f t="shared" si="43"/>
        <v>1471</v>
      </c>
      <c r="T447" s="10">
        <f>T448</f>
        <v>0</v>
      </c>
      <c r="U447" s="9">
        <f t="shared" si="42"/>
        <v>1471</v>
      </c>
    </row>
    <row r="448" spans="1:21" ht="38.25">
      <c r="A448" s="3" t="s">
        <v>65</v>
      </c>
      <c r="B448" s="2" t="s">
        <v>8</v>
      </c>
      <c r="C448" s="2" t="s">
        <v>24</v>
      </c>
      <c r="D448" s="2" t="s">
        <v>19</v>
      </c>
      <c r="E448" s="1" t="s">
        <v>295</v>
      </c>
      <c r="F448" s="2">
        <v>600</v>
      </c>
      <c r="G448" s="7">
        <v>0</v>
      </c>
      <c r="H448" s="8">
        <v>0</v>
      </c>
      <c r="I448" s="7">
        <f t="shared" si="41"/>
        <v>0</v>
      </c>
      <c r="J448" s="8">
        <v>1471</v>
      </c>
      <c r="K448" s="7">
        <f t="shared" si="47"/>
        <v>1471</v>
      </c>
      <c r="L448" s="8"/>
      <c r="M448" s="9">
        <f t="shared" si="46"/>
        <v>1471</v>
      </c>
      <c r="N448" s="10"/>
      <c r="O448" s="9">
        <f t="shared" si="45"/>
        <v>1471</v>
      </c>
      <c r="P448" s="10"/>
      <c r="Q448" s="9">
        <f t="shared" si="44"/>
        <v>1471</v>
      </c>
      <c r="R448" s="10"/>
      <c r="S448" s="9">
        <f t="shared" si="43"/>
        <v>1471</v>
      </c>
      <c r="T448" s="10"/>
      <c r="U448" s="9">
        <f t="shared" si="42"/>
        <v>1471</v>
      </c>
    </row>
    <row r="449" spans="1:21" ht="57.75" customHeight="1">
      <c r="A449" s="3" t="s">
        <v>325</v>
      </c>
      <c r="B449" s="2" t="s">
        <v>8</v>
      </c>
      <c r="C449" s="2" t="s">
        <v>24</v>
      </c>
      <c r="D449" s="2" t="s">
        <v>19</v>
      </c>
      <c r="E449" s="1" t="s">
        <v>326</v>
      </c>
      <c r="F449" s="2"/>
      <c r="G449" s="7">
        <v>526.31600000000003</v>
      </c>
      <c r="H449" s="8">
        <f>H450</f>
        <v>-526.31600000000003</v>
      </c>
      <c r="I449" s="7">
        <f t="shared" si="41"/>
        <v>0</v>
      </c>
      <c r="J449" s="8">
        <f>J450</f>
        <v>0</v>
      </c>
      <c r="K449" s="7">
        <f t="shared" si="47"/>
        <v>0</v>
      </c>
      <c r="L449" s="8">
        <f>L450</f>
        <v>0</v>
      </c>
      <c r="M449" s="9">
        <f t="shared" si="46"/>
        <v>0</v>
      </c>
      <c r="N449" s="10">
        <f>N450</f>
        <v>0</v>
      </c>
      <c r="O449" s="9">
        <f t="shared" si="45"/>
        <v>0</v>
      </c>
      <c r="P449" s="10">
        <f>P450</f>
        <v>0</v>
      </c>
      <c r="Q449" s="9">
        <f t="shared" si="44"/>
        <v>0</v>
      </c>
      <c r="R449" s="10">
        <f>R450</f>
        <v>0</v>
      </c>
      <c r="S449" s="9">
        <f t="shared" si="43"/>
        <v>0</v>
      </c>
      <c r="T449" s="10">
        <f>T450</f>
        <v>0</v>
      </c>
      <c r="U449" s="9">
        <f t="shared" si="42"/>
        <v>0</v>
      </c>
    </row>
    <row r="450" spans="1:21" ht="38.25">
      <c r="A450" s="3" t="s">
        <v>65</v>
      </c>
      <c r="B450" s="2" t="s">
        <v>8</v>
      </c>
      <c r="C450" s="2" t="s">
        <v>24</v>
      </c>
      <c r="D450" s="2" t="s">
        <v>19</v>
      </c>
      <c r="E450" s="1" t="s">
        <v>326</v>
      </c>
      <c r="F450" s="2">
        <v>600</v>
      </c>
      <c r="G450" s="7">
        <v>526.31600000000003</v>
      </c>
      <c r="H450" s="8">
        <v>-526.31600000000003</v>
      </c>
      <c r="I450" s="7">
        <f t="shared" si="41"/>
        <v>0</v>
      </c>
      <c r="J450" s="8"/>
      <c r="K450" s="7">
        <f t="shared" si="47"/>
        <v>0</v>
      </c>
      <c r="L450" s="8"/>
      <c r="M450" s="9">
        <f t="shared" si="46"/>
        <v>0</v>
      </c>
      <c r="N450" s="10"/>
      <c r="O450" s="9">
        <f t="shared" si="45"/>
        <v>0</v>
      </c>
      <c r="P450" s="10"/>
      <c r="Q450" s="9">
        <f t="shared" si="44"/>
        <v>0</v>
      </c>
      <c r="R450" s="10"/>
      <c r="S450" s="9">
        <f t="shared" si="43"/>
        <v>0</v>
      </c>
      <c r="T450" s="10"/>
      <c r="U450" s="9">
        <f t="shared" si="42"/>
        <v>0</v>
      </c>
    </row>
    <row r="451" spans="1:21" ht="25.5">
      <c r="A451" s="3" t="s">
        <v>73</v>
      </c>
      <c r="B451" s="2" t="s">
        <v>8</v>
      </c>
      <c r="C451" s="2" t="s">
        <v>24</v>
      </c>
      <c r="D451" s="2" t="s">
        <v>19</v>
      </c>
      <c r="E451" s="1" t="s">
        <v>424</v>
      </c>
      <c r="F451" s="2"/>
      <c r="G451" s="7"/>
      <c r="H451" s="8"/>
      <c r="I451" s="7"/>
      <c r="J451" s="8"/>
      <c r="K451" s="7"/>
      <c r="L451" s="8"/>
      <c r="M451" s="9"/>
      <c r="N451" s="10"/>
      <c r="O451" s="9"/>
      <c r="P451" s="10"/>
      <c r="Q451" s="9"/>
      <c r="R451" s="10"/>
      <c r="S451" s="9">
        <f t="shared" si="43"/>
        <v>0</v>
      </c>
      <c r="T451" s="10">
        <f>T452</f>
        <v>36.81</v>
      </c>
      <c r="U451" s="9">
        <f t="shared" si="42"/>
        <v>36.81</v>
      </c>
    </row>
    <row r="452" spans="1:21" ht="38.25">
      <c r="A452" s="3" t="s">
        <v>65</v>
      </c>
      <c r="B452" s="2" t="s">
        <v>8</v>
      </c>
      <c r="C452" s="2" t="s">
        <v>24</v>
      </c>
      <c r="D452" s="2" t="s">
        <v>19</v>
      </c>
      <c r="E452" s="1" t="s">
        <v>424</v>
      </c>
      <c r="F452" s="2">
        <v>600</v>
      </c>
      <c r="G452" s="7"/>
      <c r="H452" s="8"/>
      <c r="I452" s="7"/>
      <c r="J452" s="8"/>
      <c r="K452" s="7"/>
      <c r="L452" s="8"/>
      <c r="M452" s="9"/>
      <c r="N452" s="10"/>
      <c r="O452" s="9"/>
      <c r="P452" s="10"/>
      <c r="Q452" s="9"/>
      <c r="R452" s="10"/>
      <c r="S452" s="9">
        <f t="shared" si="43"/>
        <v>0</v>
      </c>
      <c r="T452" s="10">
        <v>36.81</v>
      </c>
      <c r="U452" s="9">
        <f t="shared" si="42"/>
        <v>36.81</v>
      </c>
    </row>
    <row r="453" spans="1:21" ht="42.75" customHeight="1">
      <c r="A453" s="3" t="s">
        <v>337</v>
      </c>
      <c r="B453" s="2" t="s">
        <v>8</v>
      </c>
      <c r="C453" s="2" t="s">
        <v>24</v>
      </c>
      <c r="D453" s="2" t="s">
        <v>19</v>
      </c>
      <c r="E453" s="1" t="s">
        <v>338</v>
      </c>
      <c r="F453" s="2"/>
      <c r="G453" s="7">
        <v>0</v>
      </c>
      <c r="H453" s="8">
        <f>H454</f>
        <v>526.31600000000003</v>
      </c>
      <c r="I453" s="7">
        <f t="shared" si="41"/>
        <v>526.31600000000003</v>
      </c>
      <c r="J453" s="8">
        <f>J454</f>
        <v>0</v>
      </c>
      <c r="K453" s="7">
        <f t="shared" si="47"/>
        <v>526.31600000000003</v>
      </c>
      <c r="L453" s="8">
        <f>L454</f>
        <v>0</v>
      </c>
      <c r="M453" s="9">
        <f t="shared" si="46"/>
        <v>526.31600000000003</v>
      </c>
      <c r="N453" s="10">
        <f>N454</f>
        <v>0</v>
      </c>
      <c r="O453" s="9">
        <f t="shared" si="45"/>
        <v>526.31600000000003</v>
      </c>
      <c r="P453" s="10">
        <f>P454</f>
        <v>0</v>
      </c>
      <c r="Q453" s="9">
        <f t="shared" si="44"/>
        <v>526.31600000000003</v>
      </c>
      <c r="R453" s="10">
        <f>R454</f>
        <v>0</v>
      </c>
      <c r="S453" s="9">
        <f t="shared" si="43"/>
        <v>526.31600000000003</v>
      </c>
      <c r="T453" s="10">
        <f>T454</f>
        <v>0</v>
      </c>
      <c r="U453" s="9">
        <f t="shared" si="42"/>
        <v>526.31600000000003</v>
      </c>
    </row>
    <row r="454" spans="1:21" ht="38.25">
      <c r="A454" s="3" t="s">
        <v>65</v>
      </c>
      <c r="B454" s="2" t="s">
        <v>8</v>
      </c>
      <c r="C454" s="2" t="s">
        <v>24</v>
      </c>
      <c r="D454" s="2" t="s">
        <v>19</v>
      </c>
      <c r="E454" s="1" t="s">
        <v>338</v>
      </c>
      <c r="F454" s="2">
        <v>600</v>
      </c>
      <c r="G454" s="7">
        <v>0</v>
      </c>
      <c r="H454" s="8">
        <v>526.31600000000003</v>
      </c>
      <c r="I454" s="7">
        <f t="shared" si="41"/>
        <v>526.31600000000003</v>
      </c>
      <c r="J454" s="8"/>
      <c r="K454" s="7">
        <f t="shared" si="47"/>
        <v>526.31600000000003</v>
      </c>
      <c r="L454" s="8"/>
      <c r="M454" s="9">
        <f t="shared" si="46"/>
        <v>526.31600000000003</v>
      </c>
      <c r="N454" s="10"/>
      <c r="O454" s="9">
        <f t="shared" si="45"/>
        <v>526.31600000000003</v>
      </c>
      <c r="P454" s="10"/>
      <c r="Q454" s="9">
        <f t="shared" si="44"/>
        <v>526.31600000000003</v>
      </c>
      <c r="R454" s="10"/>
      <c r="S454" s="9">
        <f t="shared" si="43"/>
        <v>526.31600000000003</v>
      </c>
      <c r="T454" s="10"/>
      <c r="U454" s="9">
        <f t="shared" si="42"/>
        <v>526.31600000000003</v>
      </c>
    </row>
    <row r="455" spans="1:21" ht="38.25">
      <c r="A455" s="3" t="s">
        <v>78</v>
      </c>
      <c r="B455" s="2" t="s">
        <v>8</v>
      </c>
      <c r="C455" s="2" t="s">
        <v>24</v>
      </c>
      <c r="D455" s="2" t="s">
        <v>19</v>
      </c>
      <c r="E455" s="1" t="s">
        <v>80</v>
      </c>
      <c r="F455" s="2"/>
      <c r="G455" s="7">
        <v>2490.0495599999999</v>
      </c>
      <c r="H455" s="8">
        <f>H456</f>
        <v>0</v>
      </c>
      <c r="I455" s="7">
        <f t="shared" si="41"/>
        <v>2490.0495599999999</v>
      </c>
      <c r="J455" s="8">
        <f>J456</f>
        <v>0</v>
      </c>
      <c r="K455" s="7">
        <f t="shared" si="47"/>
        <v>2490.0495599999999</v>
      </c>
      <c r="L455" s="8">
        <f>L456</f>
        <v>0</v>
      </c>
      <c r="M455" s="9">
        <f t="shared" si="46"/>
        <v>2490.0495599999999</v>
      </c>
      <c r="N455" s="10">
        <f>N456</f>
        <v>0</v>
      </c>
      <c r="O455" s="9">
        <f t="shared" si="45"/>
        <v>2490.0495599999999</v>
      </c>
      <c r="P455" s="10">
        <f>P456</f>
        <v>0</v>
      </c>
      <c r="Q455" s="9">
        <f t="shared" si="44"/>
        <v>2490.0495599999999</v>
      </c>
      <c r="R455" s="10">
        <f>R456</f>
        <v>18.989000000000001</v>
      </c>
      <c r="S455" s="9">
        <f t="shared" si="43"/>
        <v>2509.03856</v>
      </c>
      <c r="T455" s="10">
        <f>T456</f>
        <v>639.24211000000003</v>
      </c>
      <c r="U455" s="9">
        <f t="shared" si="42"/>
        <v>3148.2806700000001</v>
      </c>
    </row>
    <row r="456" spans="1:21" ht="38.25">
      <c r="A456" s="3" t="s">
        <v>65</v>
      </c>
      <c r="B456" s="2" t="s">
        <v>8</v>
      </c>
      <c r="C456" s="2" t="s">
        <v>24</v>
      </c>
      <c r="D456" s="2" t="s">
        <v>19</v>
      </c>
      <c r="E456" s="1" t="s">
        <v>80</v>
      </c>
      <c r="F456" s="2">
        <v>600</v>
      </c>
      <c r="G456" s="7">
        <v>2490.0495599999999</v>
      </c>
      <c r="H456" s="8"/>
      <c r="I456" s="7">
        <f t="shared" si="41"/>
        <v>2490.0495599999999</v>
      </c>
      <c r="J456" s="8"/>
      <c r="K456" s="7">
        <f t="shared" si="47"/>
        <v>2490.0495599999999</v>
      </c>
      <c r="L456" s="8"/>
      <c r="M456" s="9">
        <f t="shared" si="46"/>
        <v>2490.0495599999999</v>
      </c>
      <c r="N456" s="10"/>
      <c r="O456" s="9">
        <f t="shared" si="45"/>
        <v>2490.0495599999999</v>
      </c>
      <c r="P456" s="10"/>
      <c r="Q456" s="9">
        <f t="shared" si="44"/>
        <v>2490.0495599999999</v>
      </c>
      <c r="R456" s="10">
        <v>18.989000000000001</v>
      </c>
      <c r="S456" s="9">
        <f t="shared" si="43"/>
        <v>2509.03856</v>
      </c>
      <c r="T456" s="10">
        <f>620.01811+19.224</f>
        <v>639.24211000000003</v>
      </c>
      <c r="U456" s="9">
        <f t="shared" si="42"/>
        <v>3148.2806700000001</v>
      </c>
    </row>
    <row r="457" spans="1:21" ht="25.5">
      <c r="A457" s="3" t="s">
        <v>196</v>
      </c>
      <c r="B457" s="2" t="s">
        <v>8</v>
      </c>
      <c r="C457" s="2" t="s">
        <v>24</v>
      </c>
      <c r="D457" s="2" t="s">
        <v>19</v>
      </c>
      <c r="E457" s="14" t="s">
        <v>316</v>
      </c>
      <c r="F457" s="2"/>
      <c r="G457" s="7">
        <v>0.66499999999999915</v>
      </c>
      <c r="H457" s="8">
        <f>H458</f>
        <v>0</v>
      </c>
      <c r="I457" s="7">
        <f t="shared" si="41"/>
        <v>0.66499999999999915</v>
      </c>
      <c r="J457" s="8">
        <f>J458</f>
        <v>0</v>
      </c>
      <c r="K457" s="7">
        <f t="shared" si="47"/>
        <v>0.66499999999999915</v>
      </c>
      <c r="L457" s="8">
        <f>L458</f>
        <v>0</v>
      </c>
      <c r="M457" s="9">
        <f t="shared" si="46"/>
        <v>0.66499999999999915</v>
      </c>
      <c r="N457" s="10">
        <f>N458</f>
        <v>0</v>
      </c>
      <c r="O457" s="9">
        <f t="shared" si="45"/>
        <v>0.66499999999999915</v>
      </c>
      <c r="P457" s="10">
        <f>P458</f>
        <v>0</v>
      </c>
      <c r="Q457" s="9">
        <f t="shared" si="44"/>
        <v>0.66499999999999915</v>
      </c>
      <c r="R457" s="10">
        <f>R458</f>
        <v>0</v>
      </c>
      <c r="S457" s="9">
        <f t="shared" si="43"/>
        <v>0.66499999999999915</v>
      </c>
      <c r="T457" s="10">
        <f>T458</f>
        <v>0</v>
      </c>
      <c r="U457" s="9">
        <f t="shared" si="42"/>
        <v>0.66499999999999915</v>
      </c>
    </row>
    <row r="458" spans="1:21" ht="38.25">
      <c r="A458" s="3" t="s">
        <v>65</v>
      </c>
      <c r="B458" s="2" t="s">
        <v>8</v>
      </c>
      <c r="C458" s="2" t="s">
        <v>24</v>
      </c>
      <c r="D458" s="2" t="s">
        <v>19</v>
      </c>
      <c r="E458" s="14" t="s">
        <v>316</v>
      </c>
      <c r="F458" s="2">
        <v>600</v>
      </c>
      <c r="G458" s="7">
        <v>0.66499999999999915</v>
      </c>
      <c r="H458" s="8"/>
      <c r="I458" s="7">
        <f t="shared" si="41"/>
        <v>0.66499999999999915</v>
      </c>
      <c r="J458" s="8"/>
      <c r="K458" s="7">
        <f t="shared" si="47"/>
        <v>0.66499999999999915</v>
      </c>
      <c r="L458" s="8"/>
      <c r="M458" s="9">
        <f t="shared" si="46"/>
        <v>0.66499999999999915</v>
      </c>
      <c r="N458" s="10"/>
      <c r="O458" s="9">
        <f t="shared" si="45"/>
        <v>0.66499999999999915</v>
      </c>
      <c r="P458" s="10"/>
      <c r="Q458" s="9">
        <f t="shared" si="44"/>
        <v>0.66499999999999915</v>
      </c>
      <c r="R458" s="10"/>
      <c r="S458" s="9">
        <f t="shared" si="43"/>
        <v>0.66499999999999915</v>
      </c>
      <c r="T458" s="10"/>
      <c r="U458" s="9">
        <f t="shared" si="42"/>
        <v>0.66499999999999915</v>
      </c>
    </row>
    <row r="459" spans="1:21" ht="63.75">
      <c r="A459" s="3" t="s">
        <v>388</v>
      </c>
      <c r="B459" s="2" t="s">
        <v>8</v>
      </c>
      <c r="C459" s="2" t="s">
        <v>24</v>
      </c>
      <c r="D459" s="2" t="s">
        <v>19</v>
      </c>
      <c r="E459" s="14" t="s">
        <v>380</v>
      </c>
      <c r="F459" s="2"/>
      <c r="G459" s="7"/>
      <c r="H459" s="8"/>
      <c r="I459" s="7">
        <f t="shared" si="41"/>
        <v>0</v>
      </c>
      <c r="J459" s="8">
        <f>J460</f>
        <v>7.7633700000000001</v>
      </c>
      <c r="K459" s="7">
        <f t="shared" si="47"/>
        <v>7.7633700000000001</v>
      </c>
      <c r="L459" s="8">
        <f>L460</f>
        <v>147.50399999999999</v>
      </c>
      <c r="M459" s="9">
        <f t="shared" si="46"/>
        <v>155.26737</v>
      </c>
      <c r="N459" s="10">
        <f>N460</f>
        <v>0</v>
      </c>
      <c r="O459" s="9">
        <f t="shared" si="45"/>
        <v>155.26737</v>
      </c>
      <c r="P459" s="10">
        <f>P460</f>
        <v>0</v>
      </c>
      <c r="Q459" s="9">
        <f t="shared" si="44"/>
        <v>155.26737</v>
      </c>
      <c r="R459" s="10">
        <f>R460</f>
        <v>0</v>
      </c>
      <c r="S459" s="9">
        <f t="shared" si="43"/>
        <v>155.26737</v>
      </c>
      <c r="T459" s="10">
        <f>T460</f>
        <v>0</v>
      </c>
      <c r="U459" s="9">
        <f t="shared" si="42"/>
        <v>155.26737</v>
      </c>
    </row>
    <row r="460" spans="1:21" ht="38.25">
      <c r="A460" s="3" t="s">
        <v>65</v>
      </c>
      <c r="B460" s="2" t="s">
        <v>8</v>
      </c>
      <c r="C460" s="2" t="s">
        <v>24</v>
      </c>
      <c r="D460" s="2" t="s">
        <v>19</v>
      </c>
      <c r="E460" s="14" t="s">
        <v>380</v>
      </c>
      <c r="F460" s="2">
        <v>600</v>
      </c>
      <c r="G460" s="7"/>
      <c r="H460" s="8"/>
      <c r="I460" s="7">
        <f t="shared" si="41"/>
        <v>0</v>
      </c>
      <c r="J460" s="8">
        <v>7.7633700000000001</v>
      </c>
      <c r="K460" s="7">
        <f t="shared" si="47"/>
        <v>7.7633700000000001</v>
      </c>
      <c r="L460" s="8">
        <v>147.50399999999999</v>
      </c>
      <c r="M460" s="9">
        <f t="shared" si="46"/>
        <v>155.26737</v>
      </c>
      <c r="N460" s="10"/>
      <c r="O460" s="9">
        <f t="shared" si="45"/>
        <v>155.26737</v>
      </c>
      <c r="P460" s="10"/>
      <c r="Q460" s="9">
        <f t="shared" si="44"/>
        <v>155.26737</v>
      </c>
      <c r="R460" s="10"/>
      <c r="S460" s="9">
        <f t="shared" si="43"/>
        <v>155.26737</v>
      </c>
      <c r="T460" s="10"/>
      <c r="U460" s="9">
        <f t="shared" si="42"/>
        <v>155.26737</v>
      </c>
    </row>
    <row r="461" spans="1:21" ht="63.75">
      <c r="A461" s="3" t="s">
        <v>79</v>
      </c>
      <c r="B461" s="2" t="s">
        <v>8</v>
      </c>
      <c r="C461" s="2" t="s">
        <v>24</v>
      </c>
      <c r="D461" s="2" t="s">
        <v>19</v>
      </c>
      <c r="E461" s="14" t="s">
        <v>81</v>
      </c>
      <c r="F461" s="2"/>
      <c r="G461" s="7">
        <v>100</v>
      </c>
      <c r="H461" s="8">
        <f>H462</f>
        <v>-100</v>
      </c>
      <c r="I461" s="7">
        <f t="shared" si="41"/>
        <v>0</v>
      </c>
      <c r="J461" s="8">
        <f>J462</f>
        <v>0</v>
      </c>
      <c r="K461" s="7">
        <f t="shared" si="47"/>
        <v>0</v>
      </c>
      <c r="L461" s="8">
        <f>L462</f>
        <v>0</v>
      </c>
      <c r="M461" s="9">
        <f t="shared" si="46"/>
        <v>0</v>
      </c>
      <c r="N461" s="10">
        <f>N462</f>
        <v>0</v>
      </c>
      <c r="O461" s="9">
        <f t="shared" si="45"/>
        <v>0</v>
      </c>
      <c r="P461" s="10">
        <f>P462</f>
        <v>0</v>
      </c>
      <c r="Q461" s="9">
        <f t="shared" si="44"/>
        <v>0</v>
      </c>
      <c r="R461" s="10">
        <f>R462</f>
        <v>0</v>
      </c>
      <c r="S461" s="9">
        <f t="shared" si="43"/>
        <v>0</v>
      </c>
      <c r="T461" s="10">
        <f>T462</f>
        <v>0</v>
      </c>
      <c r="U461" s="9">
        <f t="shared" si="42"/>
        <v>0</v>
      </c>
    </row>
    <row r="462" spans="1:21" ht="38.25">
      <c r="A462" s="3" t="s">
        <v>65</v>
      </c>
      <c r="B462" s="2" t="s">
        <v>8</v>
      </c>
      <c r="C462" s="2" t="s">
        <v>24</v>
      </c>
      <c r="D462" s="2" t="s">
        <v>19</v>
      </c>
      <c r="E462" s="14" t="s">
        <v>81</v>
      </c>
      <c r="F462" s="2">
        <v>600</v>
      </c>
      <c r="G462" s="7">
        <v>100</v>
      </c>
      <c r="H462" s="8">
        <v>-100</v>
      </c>
      <c r="I462" s="7">
        <f t="shared" si="41"/>
        <v>0</v>
      </c>
      <c r="J462" s="8"/>
      <c r="K462" s="7">
        <f t="shared" si="47"/>
        <v>0</v>
      </c>
      <c r="L462" s="8"/>
      <c r="M462" s="9">
        <f t="shared" si="46"/>
        <v>0</v>
      </c>
      <c r="N462" s="10"/>
      <c r="O462" s="9">
        <f t="shared" si="45"/>
        <v>0</v>
      </c>
      <c r="P462" s="10"/>
      <c r="Q462" s="9">
        <f t="shared" si="44"/>
        <v>0</v>
      </c>
      <c r="R462" s="10"/>
      <c r="S462" s="9">
        <f t="shared" si="43"/>
        <v>0</v>
      </c>
      <c r="T462" s="10"/>
      <c r="U462" s="9">
        <f t="shared" si="42"/>
        <v>0</v>
      </c>
    </row>
    <row r="463" spans="1:21" ht="63.75">
      <c r="A463" s="3" t="s">
        <v>79</v>
      </c>
      <c r="B463" s="2" t="s">
        <v>8</v>
      </c>
      <c r="C463" s="2" t="s">
        <v>24</v>
      </c>
      <c r="D463" s="2" t="s">
        <v>19</v>
      </c>
      <c r="E463" s="14" t="s">
        <v>343</v>
      </c>
      <c r="F463" s="2"/>
      <c r="G463" s="7">
        <v>0</v>
      </c>
      <c r="H463" s="8">
        <f>H464</f>
        <v>100</v>
      </c>
      <c r="I463" s="7">
        <f t="shared" si="41"/>
        <v>100</v>
      </c>
      <c r="J463" s="8">
        <f>J464</f>
        <v>0</v>
      </c>
      <c r="K463" s="7">
        <f t="shared" si="47"/>
        <v>100</v>
      </c>
      <c r="L463" s="8">
        <f>L464</f>
        <v>0</v>
      </c>
      <c r="M463" s="9">
        <f t="shared" si="46"/>
        <v>100</v>
      </c>
      <c r="N463" s="10">
        <f>N464</f>
        <v>0</v>
      </c>
      <c r="O463" s="9">
        <f t="shared" si="45"/>
        <v>100</v>
      </c>
      <c r="P463" s="10">
        <f>P464</f>
        <v>0</v>
      </c>
      <c r="Q463" s="9">
        <f t="shared" si="44"/>
        <v>100</v>
      </c>
      <c r="R463" s="10">
        <f>R464</f>
        <v>0</v>
      </c>
      <c r="S463" s="9">
        <f t="shared" si="43"/>
        <v>100</v>
      </c>
      <c r="T463" s="10">
        <f>T464</f>
        <v>0</v>
      </c>
      <c r="U463" s="9">
        <f t="shared" si="42"/>
        <v>100</v>
      </c>
    </row>
    <row r="464" spans="1:21" ht="38.25">
      <c r="A464" s="3" t="s">
        <v>65</v>
      </c>
      <c r="B464" s="2" t="s">
        <v>8</v>
      </c>
      <c r="C464" s="2" t="s">
        <v>24</v>
      </c>
      <c r="D464" s="2" t="s">
        <v>19</v>
      </c>
      <c r="E464" s="14" t="s">
        <v>343</v>
      </c>
      <c r="F464" s="2">
        <v>600</v>
      </c>
      <c r="G464" s="7">
        <v>0</v>
      </c>
      <c r="H464" s="8">
        <v>100</v>
      </c>
      <c r="I464" s="7">
        <f t="shared" si="41"/>
        <v>100</v>
      </c>
      <c r="J464" s="8"/>
      <c r="K464" s="7">
        <f t="shared" si="47"/>
        <v>100</v>
      </c>
      <c r="L464" s="8"/>
      <c r="M464" s="9">
        <f t="shared" si="46"/>
        <v>100</v>
      </c>
      <c r="N464" s="10"/>
      <c r="O464" s="9">
        <f t="shared" si="45"/>
        <v>100</v>
      </c>
      <c r="P464" s="10"/>
      <c r="Q464" s="9">
        <f t="shared" si="44"/>
        <v>100</v>
      </c>
      <c r="R464" s="10"/>
      <c r="S464" s="9">
        <f t="shared" si="43"/>
        <v>100</v>
      </c>
      <c r="T464" s="10"/>
      <c r="U464" s="9">
        <f t="shared" si="42"/>
        <v>100</v>
      </c>
    </row>
    <row r="465" spans="1:21" ht="76.5">
      <c r="A465" s="3" t="s">
        <v>71</v>
      </c>
      <c r="B465" s="2" t="s">
        <v>8</v>
      </c>
      <c r="C465" s="2" t="s">
        <v>24</v>
      </c>
      <c r="D465" s="2" t="s">
        <v>19</v>
      </c>
      <c r="E465" s="1" t="s">
        <v>82</v>
      </c>
      <c r="F465" s="2"/>
      <c r="G465" s="7">
        <v>1350.13</v>
      </c>
      <c r="H465" s="8">
        <f>H466</f>
        <v>0</v>
      </c>
      <c r="I465" s="7">
        <f t="shared" si="41"/>
        <v>1350.13</v>
      </c>
      <c r="J465" s="8">
        <f>J466</f>
        <v>0</v>
      </c>
      <c r="K465" s="7">
        <f t="shared" si="47"/>
        <v>1350.13</v>
      </c>
      <c r="L465" s="8">
        <f>L466</f>
        <v>0</v>
      </c>
      <c r="M465" s="9">
        <f t="shared" si="46"/>
        <v>1350.13</v>
      </c>
      <c r="N465" s="10">
        <f>N466</f>
        <v>0</v>
      </c>
      <c r="O465" s="9">
        <f t="shared" si="45"/>
        <v>1350.13</v>
      </c>
      <c r="P465" s="10">
        <f>P466</f>
        <v>0</v>
      </c>
      <c r="Q465" s="9">
        <f t="shared" si="44"/>
        <v>1350.13</v>
      </c>
      <c r="R465" s="10">
        <f>R466</f>
        <v>0</v>
      </c>
      <c r="S465" s="9">
        <f t="shared" si="43"/>
        <v>1350.13</v>
      </c>
      <c r="T465" s="10">
        <f>T466</f>
        <v>0</v>
      </c>
      <c r="U465" s="9">
        <f t="shared" si="42"/>
        <v>1350.13</v>
      </c>
    </row>
    <row r="466" spans="1:21" ht="38.25">
      <c r="A466" s="3" t="s">
        <v>65</v>
      </c>
      <c r="B466" s="2" t="s">
        <v>8</v>
      </c>
      <c r="C466" s="2" t="s">
        <v>24</v>
      </c>
      <c r="D466" s="2" t="s">
        <v>19</v>
      </c>
      <c r="E466" s="1" t="s">
        <v>82</v>
      </c>
      <c r="F466" s="2">
        <v>600</v>
      </c>
      <c r="G466" s="7">
        <v>1350.13</v>
      </c>
      <c r="H466" s="8"/>
      <c r="I466" s="7">
        <f t="shared" si="41"/>
        <v>1350.13</v>
      </c>
      <c r="J466" s="8"/>
      <c r="K466" s="7">
        <f t="shared" si="47"/>
        <v>1350.13</v>
      </c>
      <c r="L466" s="8"/>
      <c r="M466" s="9">
        <f t="shared" si="46"/>
        <v>1350.13</v>
      </c>
      <c r="N466" s="10"/>
      <c r="O466" s="9">
        <f t="shared" si="45"/>
        <v>1350.13</v>
      </c>
      <c r="P466" s="10"/>
      <c r="Q466" s="9">
        <f t="shared" si="44"/>
        <v>1350.13</v>
      </c>
      <c r="R466" s="10"/>
      <c r="S466" s="9">
        <f t="shared" si="43"/>
        <v>1350.13</v>
      </c>
      <c r="T466" s="10"/>
      <c r="U466" s="9">
        <f t="shared" si="42"/>
        <v>1350.13</v>
      </c>
    </row>
    <row r="467" spans="1:21" ht="89.25">
      <c r="A467" s="3" t="s">
        <v>74</v>
      </c>
      <c r="B467" s="2" t="s">
        <v>8</v>
      </c>
      <c r="C467" s="2" t="s">
        <v>24</v>
      </c>
      <c r="D467" s="2" t="s">
        <v>19</v>
      </c>
      <c r="E467" s="1" t="s">
        <v>83</v>
      </c>
      <c r="F467" s="2"/>
      <c r="G467" s="7">
        <v>120</v>
      </c>
      <c r="H467" s="8">
        <f>H468</f>
        <v>599</v>
      </c>
      <c r="I467" s="7">
        <f t="shared" si="41"/>
        <v>719</v>
      </c>
      <c r="J467" s="8">
        <f>J468</f>
        <v>0</v>
      </c>
      <c r="K467" s="7">
        <f t="shared" si="47"/>
        <v>719</v>
      </c>
      <c r="L467" s="8">
        <f>L468</f>
        <v>150</v>
      </c>
      <c r="M467" s="9">
        <f t="shared" si="46"/>
        <v>869</v>
      </c>
      <c r="N467" s="10">
        <f>N468</f>
        <v>0</v>
      </c>
      <c r="O467" s="9">
        <f t="shared" si="45"/>
        <v>869</v>
      </c>
      <c r="P467" s="10">
        <f>P468</f>
        <v>379.10234000000003</v>
      </c>
      <c r="Q467" s="9">
        <f t="shared" si="44"/>
        <v>1248.1023399999999</v>
      </c>
      <c r="R467" s="10">
        <f>R468</f>
        <v>0</v>
      </c>
      <c r="S467" s="9">
        <f t="shared" si="43"/>
        <v>1248.1023399999999</v>
      </c>
      <c r="T467" s="10">
        <f>T468</f>
        <v>0</v>
      </c>
      <c r="U467" s="9">
        <f t="shared" si="42"/>
        <v>1248.1023399999999</v>
      </c>
    </row>
    <row r="468" spans="1:21" ht="38.25">
      <c r="A468" s="3" t="s">
        <v>65</v>
      </c>
      <c r="B468" s="2" t="s">
        <v>8</v>
      </c>
      <c r="C468" s="2" t="s">
        <v>24</v>
      </c>
      <c r="D468" s="2" t="s">
        <v>19</v>
      </c>
      <c r="E468" s="1" t="s">
        <v>83</v>
      </c>
      <c r="F468" s="2">
        <v>600</v>
      </c>
      <c r="G468" s="7">
        <v>120</v>
      </c>
      <c r="H468" s="8">
        <v>599</v>
      </c>
      <c r="I468" s="7">
        <f t="shared" si="41"/>
        <v>719</v>
      </c>
      <c r="J468" s="8"/>
      <c r="K468" s="7">
        <f t="shared" si="47"/>
        <v>719</v>
      </c>
      <c r="L468" s="8">
        <v>150</v>
      </c>
      <c r="M468" s="9">
        <f t="shared" si="46"/>
        <v>869</v>
      </c>
      <c r="N468" s="10"/>
      <c r="O468" s="9">
        <f t="shared" si="45"/>
        <v>869</v>
      </c>
      <c r="P468" s="10">
        <v>379.10234000000003</v>
      </c>
      <c r="Q468" s="9">
        <f t="shared" si="44"/>
        <v>1248.1023399999999</v>
      </c>
      <c r="R468" s="10"/>
      <c r="S468" s="9">
        <f t="shared" si="43"/>
        <v>1248.1023399999999</v>
      </c>
      <c r="T468" s="10"/>
      <c r="U468" s="9">
        <f t="shared" si="42"/>
        <v>1248.1023399999999</v>
      </c>
    </row>
    <row r="469" spans="1:21" ht="25.5">
      <c r="A469" s="3" t="s">
        <v>76</v>
      </c>
      <c r="B469" s="2" t="s">
        <v>8</v>
      </c>
      <c r="C469" s="2" t="s">
        <v>24</v>
      </c>
      <c r="D469" s="2" t="s">
        <v>19</v>
      </c>
      <c r="E469" s="1" t="s">
        <v>84</v>
      </c>
      <c r="F469" s="2"/>
      <c r="G469" s="7">
        <v>0</v>
      </c>
      <c r="H469" s="8">
        <f>H470</f>
        <v>0</v>
      </c>
      <c r="I469" s="7">
        <f t="shared" si="41"/>
        <v>0</v>
      </c>
      <c r="J469" s="8">
        <f>J470</f>
        <v>0</v>
      </c>
      <c r="K469" s="7">
        <f t="shared" si="47"/>
        <v>0</v>
      </c>
      <c r="L469" s="8">
        <f>L470</f>
        <v>0</v>
      </c>
      <c r="M469" s="9">
        <f t="shared" si="46"/>
        <v>0</v>
      </c>
      <c r="N469" s="10">
        <f>N470</f>
        <v>0</v>
      </c>
      <c r="O469" s="9">
        <f t="shared" si="45"/>
        <v>0</v>
      </c>
      <c r="P469" s="10">
        <f>P470</f>
        <v>0</v>
      </c>
      <c r="Q469" s="9">
        <f t="shared" si="44"/>
        <v>0</v>
      </c>
      <c r="R469" s="10">
        <f>R470</f>
        <v>0</v>
      </c>
      <c r="S469" s="9">
        <f t="shared" si="43"/>
        <v>0</v>
      </c>
      <c r="T469" s="10">
        <f>T470</f>
        <v>0</v>
      </c>
      <c r="U469" s="9">
        <f t="shared" si="42"/>
        <v>0</v>
      </c>
    </row>
    <row r="470" spans="1:21" ht="38.25">
      <c r="A470" s="3" t="s">
        <v>65</v>
      </c>
      <c r="B470" s="2" t="s">
        <v>8</v>
      </c>
      <c r="C470" s="2" t="s">
        <v>24</v>
      </c>
      <c r="D470" s="2" t="s">
        <v>19</v>
      </c>
      <c r="E470" s="1" t="s">
        <v>84</v>
      </c>
      <c r="F470" s="2">
        <v>600</v>
      </c>
      <c r="G470" s="7">
        <v>0</v>
      </c>
      <c r="H470" s="8"/>
      <c r="I470" s="7">
        <f t="shared" si="41"/>
        <v>0</v>
      </c>
      <c r="J470" s="8"/>
      <c r="K470" s="7">
        <f t="shared" si="47"/>
        <v>0</v>
      </c>
      <c r="L470" s="8"/>
      <c r="M470" s="9">
        <f t="shared" si="46"/>
        <v>0</v>
      </c>
      <c r="N470" s="10"/>
      <c r="O470" s="9">
        <f t="shared" si="45"/>
        <v>0</v>
      </c>
      <c r="P470" s="10"/>
      <c r="Q470" s="9">
        <f t="shared" si="44"/>
        <v>0</v>
      </c>
      <c r="R470" s="10"/>
      <c r="S470" s="9">
        <f t="shared" si="43"/>
        <v>0</v>
      </c>
      <c r="T470" s="10"/>
      <c r="U470" s="9">
        <f t="shared" si="42"/>
        <v>0</v>
      </c>
    </row>
    <row r="471" spans="1:21" ht="25.5">
      <c r="A471" s="3" t="s">
        <v>73</v>
      </c>
      <c r="B471" s="2" t="s">
        <v>8</v>
      </c>
      <c r="C471" s="2" t="s">
        <v>24</v>
      </c>
      <c r="D471" s="2" t="s">
        <v>19</v>
      </c>
      <c r="E471" s="1" t="s">
        <v>85</v>
      </c>
      <c r="F471" s="2"/>
      <c r="G471" s="7">
        <v>0</v>
      </c>
      <c r="H471" s="8">
        <f>H472</f>
        <v>0</v>
      </c>
      <c r="I471" s="7">
        <f t="shared" si="41"/>
        <v>0</v>
      </c>
      <c r="J471" s="8">
        <f>J472</f>
        <v>0</v>
      </c>
      <c r="K471" s="7">
        <f t="shared" si="47"/>
        <v>0</v>
      </c>
      <c r="L471" s="8">
        <f>L472</f>
        <v>0</v>
      </c>
      <c r="M471" s="9">
        <f t="shared" si="46"/>
        <v>0</v>
      </c>
      <c r="N471" s="10">
        <f>N472</f>
        <v>0</v>
      </c>
      <c r="O471" s="9">
        <f t="shared" si="45"/>
        <v>0</v>
      </c>
      <c r="P471" s="10">
        <f>P472</f>
        <v>216.9</v>
      </c>
      <c r="Q471" s="9">
        <f t="shared" si="44"/>
        <v>216.9</v>
      </c>
      <c r="R471" s="10">
        <f>R472</f>
        <v>0</v>
      </c>
      <c r="S471" s="9">
        <f t="shared" si="43"/>
        <v>216.9</v>
      </c>
      <c r="T471" s="10">
        <f>T472</f>
        <v>0</v>
      </c>
      <c r="U471" s="9">
        <f t="shared" si="42"/>
        <v>216.9</v>
      </c>
    </row>
    <row r="472" spans="1:21" ht="38.25">
      <c r="A472" s="3" t="s">
        <v>65</v>
      </c>
      <c r="B472" s="2" t="s">
        <v>8</v>
      </c>
      <c r="C472" s="2" t="s">
        <v>24</v>
      </c>
      <c r="D472" s="2" t="s">
        <v>19</v>
      </c>
      <c r="E472" s="1" t="s">
        <v>85</v>
      </c>
      <c r="F472" s="2">
        <v>600</v>
      </c>
      <c r="G472" s="7">
        <v>0</v>
      </c>
      <c r="H472" s="8"/>
      <c r="I472" s="7">
        <f t="shared" si="41"/>
        <v>0</v>
      </c>
      <c r="J472" s="8"/>
      <c r="K472" s="7">
        <f t="shared" si="47"/>
        <v>0</v>
      </c>
      <c r="L472" s="8"/>
      <c r="M472" s="9">
        <f t="shared" si="46"/>
        <v>0</v>
      </c>
      <c r="N472" s="10"/>
      <c r="O472" s="9">
        <f t="shared" si="45"/>
        <v>0</v>
      </c>
      <c r="P472" s="10">
        <v>216.9</v>
      </c>
      <c r="Q472" s="9">
        <f t="shared" si="44"/>
        <v>216.9</v>
      </c>
      <c r="R472" s="10"/>
      <c r="S472" s="9">
        <f t="shared" si="43"/>
        <v>216.9</v>
      </c>
      <c r="T472" s="10"/>
      <c r="U472" s="9">
        <f t="shared" si="42"/>
        <v>216.9</v>
      </c>
    </row>
    <row r="473" spans="1:21" ht="21" customHeight="1">
      <c r="A473" s="3" t="s">
        <v>352</v>
      </c>
      <c r="B473" s="2" t="s">
        <v>8</v>
      </c>
      <c r="C473" s="2" t="s">
        <v>24</v>
      </c>
      <c r="D473" s="2" t="s">
        <v>19</v>
      </c>
      <c r="E473" s="14" t="s">
        <v>353</v>
      </c>
      <c r="F473" s="2"/>
      <c r="G473" s="7">
        <v>0</v>
      </c>
      <c r="H473" s="8">
        <f>H474</f>
        <v>5000</v>
      </c>
      <c r="I473" s="7">
        <f t="shared" si="41"/>
        <v>5000</v>
      </c>
      <c r="J473" s="8">
        <f>J474</f>
        <v>0</v>
      </c>
      <c r="K473" s="7">
        <f t="shared" si="47"/>
        <v>5000</v>
      </c>
      <c r="L473" s="8">
        <f>L474</f>
        <v>0</v>
      </c>
      <c r="M473" s="9">
        <f t="shared" si="46"/>
        <v>5000</v>
      </c>
      <c r="N473" s="10">
        <f>N474</f>
        <v>0</v>
      </c>
      <c r="O473" s="9">
        <f t="shared" si="45"/>
        <v>5000</v>
      </c>
      <c r="P473" s="10">
        <f>P474</f>
        <v>0</v>
      </c>
      <c r="Q473" s="9">
        <f t="shared" si="44"/>
        <v>5000</v>
      </c>
      <c r="R473" s="10">
        <f>R474</f>
        <v>0</v>
      </c>
      <c r="S473" s="9">
        <f t="shared" si="43"/>
        <v>5000</v>
      </c>
      <c r="T473" s="10">
        <f>T474</f>
        <v>0</v>
      </c>
      <c r="U473" s="9">
        <f t="shared" si="42"/>
        <v>5000</v>
      </c>
    </row>
    <row r="474" spans="1:21" ht="38.25">
      <c r="A474" s="3" t="s">
        <v>65</v>
      </c>
      <c r="B474" s="2" t="s">
        <v>8</v>
      </c>
      <c r="C474" s="2" t="s">
        <v>24</v>
      </c>
      <c r="D474" s="2" t="s">
        <v>19</v>
      </c>
      <c r="E474" s="14" t="s">
        <v>353</v>
      </c>
      <c r="F474" s="2">
        <v>600</v>
      </c>
      <c r="G474" s="7">
        <v>0</v>
      </c>
      <c r="H474" s="8">
        <v>5000</v>
      </c>
      <c r="I474" s="7">
        <f t="shared" si="41"/>
        <v>5000</v>
      </c>
      <c r="J474" s="8"/>
      <c r="K474" s="7">
        <f t="shared" si="47"/>
        <v>5000</v>
      </c>
      <c r="L474" s="8"/>
      <c r="M474" s="9">
        <f t="shared" si="46"/>
        <v>5000</v>
      </c>
      <c r="N474" s="10"/>
      <c r="O474" s="9">
        <f t="shared" si="45"/>
        <v>5000</v>
      </c>
      <c r="P474" s="10"/>
      <c r="Q474" s="9">
        <f t="shared" si="44"/>
        <v>5000</v>
      </c>
      <c r="R474" s="10"/>
      <c r="S474" s="9">
        <f t="shared" si="43"/>
        <v>5000</v>
      </c>
      <c r="T474" s="10"/>
      <c r="U474" s="9">
        <f t="shared" si="42"/>
        <v>5000</v>
      </c>
    </row>
    <row r="475" spans="1:21" ht="38.25">
      <c r="A475" s="3" t="s">
        <v>86</v>
      </c>
      <c r="B475" s="2" t="s">
        <v>8</v>
      </c>
      <c r="C475" s="2" t="s">
        <v>24</v>
      </c>
      <c r="D475" s="2" t="s">
        <v>19</v>
      </c>
      <c r="E475" s="1" t="s">
        <v>87</v>
      </c>
      <c r="F475" s="2"/>
      <c r="G475" s="7">
        <v>352.50968</v>
      </c>
      <c r="H475" s="8">
        <f>H476+H477</f>
        <v>0</v>
      </c>
      <c r="I475" s="7">
        <f t="shared" si="41"/>
        <v>352.50968</v>
      </c>
      <c r="J475" s="8">
        <f>J476+J477</f>
        <v>-57.763370000000002</v>
      </c>
      <c r="K475" s="7">
        <f t="shared" si="47"/>
        <v>294.74630999999999</v>
      </c>
      <c r="L475" s="8">
        <f>L476+L477</f>
        <v>0</v>
      </c>
      <c r="M475" s="9">
        <f t="shared" si="46"/>
        <v>294.74630999999999</v>
      </c>
      <c r="N475" s="10">
        <f>N476+N477</f>
        <v>0</v>
      </c>
      <c r="O475" s="9">
        <f t="shared" si="45"/>
        <v>294.74630999999999</v>
      </c>
      <c r="P475" s="10">
        <f>P476+P477</f>
        <v>700</v>
      </c>
      <c r="Q475" s="9">
        <f t="shared" si="44"/>
        <v>994.74630999999999</v>
      </c>
      <c r="R475" s="10">
        <f>R476+R477</f>
        <v>0</v>
      </c>
      <c r="S475" s="9">
        <f t="shared" si="43"/>
        <v>994.74630999999999</v>
      </c>
      <c r="T475" s="10">
        <f>T476+T477</f>
        <v>0</v>
      </c>
      <c r="U475" s="9">
        <f t="shared" si="42"/>
        <v>994.74630999999999</v>
      </c>
    </row>
    <row r="476" spans="1:21" ht="38.25">
      <c r="A476" s="3" t="s">
        <v>32</v>
      </c>
      <c r="B476" s="2" t="s">
        <v>8</v>
      </c>
      <c r="C476" s="2" t="s">
        <v>24</v>
      </c>
      <c r="D476" s="2" t="s">
        <v>19</v>
      </c>
      <c r="E476" s="1" t="s">
        <v>87</v>
      </c>
      <c r="F476" s="2">
        <v>200</v>
      </c>
      <c r="G476" s="7">
        <v>309.416</v>
      </c>
      <c r="H476" s="8"/>
      <c r="I476" s="7">
        <f t="shared" si="41"/>
        <v>309.416</v>
      </c>
      <c r="J476" s="8">
        <v>-57.763370000000002</v>
      </c>
      <c r="K476" s="7">
        <f t="shared" si="47"/>
        <v>251.65262999999999</v>
      </c>
      <c r="L476" s="8"/>
      <c r="M476" s="9">
        <f t="shared" si="46"/>
        <v>251.65262999999999</v>
      </c>
      <c r="N476" s="10"/>
      <c r="O476" s="9">
        <f t="shared" si="45"/>
        <v>251.65262999999999</v>
      </c>
      <c r="P476" s="10">
        <v>700</v>
      </c>
      <c r="Q476" s="9">
        <f t="shared" si="44"/>
        <v>951.65263000000004</v>
      </c>
      <c r="R476" s="10"/>
      <c r="S476" s="9">
        <f t="shared" si="43"/>
        <v>951.65263000000004</v>
      </c>
      <c r="T476" s="10"/>
      <c r="U476" s="9">
        <f t="shared" ref="U476:U504" si="48">S476+T476</f>
        <v>951.65263000000004</v>
      </c>
    </row>
    <row r="477" spans="1:21" ht="38.25">
      <c r="A477" s="3" t="s">
        <v>65</v>
      </c>
      <c r="B477" s="2" t="s">
        <v>8</v>
      </c>
      <c r="C477" s="2" t="s">
        <v>24</v>
      </c>
      <c r="D477" s="2" t="s">
        <v>19</v>
      </c>
      <c r="E477" s="1" t="s">
        <v>87</v>
      </c>
      <c r="F477" s="2">
        <v>600</v>
      </c>
      <c r="G477" s="7">
        <v>43.093679999999999</v>
      </c>
      <c r="H477" s="8"/>
      <c r="I477" s="7">
        <f t="shared" si="41"/>
        <v>43.093679999999999</v>
      </c>
      <c r="J477" s="8"/>
      <c r="K477" s="7">
        <f t="shared" si="47"/>
        <v>43.093679999999999</v>
      </c>
      <c r="L477" s="8"/>
      <c r="M477" s="9">
        <f t="shared" si="46"/>
        <v>43.093679999999999</v>
      </c>
      <c r="N477" s="10"/>
      <c r="O477" s="9">
        <f t="shared" si="45"/>
        <v>43.093679999999999</v>
      </c>
      <c r="P477" s="10"/>
      <c r="Q477" s="9">
        <f t="shared" si="44"/>
        <v>43.093679999999999</v>
      </c>
      <c r="R477" s="10"/>
      <c r="S477" s="9">
        <f t="shared" si="43"/>
        <v>43.093679999999999</v>
      </c>
      <c r="T477" s="10"/>
      <c r="U477" s="9">
        <f t="shared" si="48"/>
        <v>43.093679999999999</v>
      </c>
    </row>
    <row r="478" spans="1:21" ht="31.5" customHeight="1">
      <c r="A478" s="3" t="s">
        <v>322</v>
      </c>
      <c r="B478" s="2" t="s">
        <v>8</v>
      </c>
      <c r="C478" s="2" t="s">
        <v>24</v>
      </c>
      <c r="D478" s="2" t="s">
        <v>21</v>
      </c>
      <c r="E478" s="1" t="s">
        <v>324</v>
      </c>
      <c r="F478" s="2"/>
      <c r="G478" s="7">
        <v>335.13983999999999</v>
      </c>
      <c r="H478" s="8">
        <f>H479</f>
        <v>0</v>
      </c>
      <c r="I478" s="7">
        <f t="shared" si="41"/>
        <v>335.13983999999999</v>
      </c>
      <c r="J478" s="8">
        <f>J479</f>
        <v>0</v>
      </c>
      <c r="K478" s="7">
        <f t="shared" si="47"/>
        <v>335.13983999999999</v>
      </c>
      <c r="L478" s="8">
        <f>L479</f>
        <v>0</v>
      </c>
      <c r="M478" s="9">
        <f t="shared" si="46"/>
        <v>335.13983999999999</v>
      </c>
      <c r="N478" s="10">
        <f>N479</f>
        <v>0</v>
      </c>
      <c r="O478" s="9">
        <f t="shared" si="45"/>
        <v>335.13983999999999</v>
      </c>
      <c r="P478" s="10">
        <f>P479</f>
        <v>0</v>
      </c>
      <c r="Q478" s="9">
        <f t="shared" si="44"/>
        <v>335.13983999999999</v>
      </c>
      <c r="R478" s="10">
        <f>R479</f>
        <v>0</v>
      </c>
      <c r="S478" s="9">
        <f t="shared" si="43"/>
        <v>335.13983999999999</v>
      </c>
      <c r="T478" s="10">
        <f>T479</f>
        <v>0</v>
      </c>
      <c r="U478" s="9">
        <f t="shared" si="48"/>
        <v>335.13983999999999</v>
      </c>
    </row>
    <row r="479" spans="1:21" ht="38.25">
      <c r="A479" s="3" t="s">
        <v>65</v>
      </c>
      <c r="B479" s="2" t="s">
        <v>8</v>
      </c>
      <c r="C479" s="2" t="s">
        <v>24</v>
      </c>
      <c r="D479" s="2" t="s">
        <v>21</v>
      </c>
      <c r="E479" s="1" t="s">
        <v>324</v>
      </c>
      <c r="F479" s="2">
        <v>600</v>
      </c>
      <c r="G479" s="7">
        <v>335.13983999999999</v>
      </c>
      <c r="H479" s="8"/>
      <c r="I479" s="7">
        <f t="shared" si="41"/>
        <v>335.13983999999999</v>
      </c>
      <c r="J479" s="8"/>
      <c r="K479" s="7">
        <f t="shared" si="47"/>
        <v>335.13983999999999</v>
      </c>
      <c r="L479" s="8"/>
      <c r="M479" s="9">
        <f t="shared" si="46"/>
        <v>335.13983999999999</v>
      </c>
      <c r="N479" s="10"/>
      <c r="O479" s="9">
        <f t="shared" si="45"/>
        <v>335.13983999999999</v>
      </c>
      <c r="P479" s="10"/>
      <c r="Q479" s="9">
        <f t="shared" si="44"/>
        <v>335.13983999999999</v>
      </c>
      <c r="R479" s="10"/>
      <c r="S479" s="9">
        <f t="shared" si="43"/>
        <v>335.13983999999999</v>
      </c>
      <c r="T479" s="10"/>
      <c r="U479" s="9">
        <f t="shared" si="48"/>
        <v>335.13983999999999</v>
      </c>
    </row>
    <row r="480" spans="1:21" ht="43.5" customHeight="1">
      <c r="A480" s="3" t="s">
        <v>93</v>
      </c>
      <c r="B480" s="2" t="s">
        <v>8</v>
      </c>
      <c r="C480" s="2">
        <v>11</v>
      </c>
      <c r="D480" s="2" t="s">
        <v>25</v>
      </c>
      <c r="E480" s="1" t="s">
        <v>95</v>
      </c>
      <c r="F480" s="2"/>
      <c r="G480" s="7">
        <v>422</v>
      </c>
      <c r="H480" s="8">
        <f>H481+H482</f>
        <v>0</v>
      </c>
      <c r="I480" s="7">
        <f t="shared" si="41"/>
        <v>422</v>
      </c>
      <c r="J480" s="8">
        <f>J481+J482</f>
        <v>0</v>
      </c>
      <c r="K480" s="7">
        <f t="shared" si="47"/>
        <v>422</v>
      </c>
      <c r="L480" s="8">
        <f>L481+L482</f>
        <v>0</v>
      </c>
      <c r="M480" s="9">
        <f t="shared" si="46"/>
        <v>422</v>
      </c>
      <c r="N480" s="10">
        <f>N481+N482</f>
        <v>0</v>
      </c>
      <c r="O480" s="9">
        <f t="shared" si="45"/>
        <v>422</v>
      </c>
      <c r="P480" s="10">
        <f>P481+P482</f>
        <v>0</v>
      </c>
      <c r="Q480" s="9">
        <f t="shared" si="44"/>
        <v>422</v>
      </c>
      <c r="R480" s="10">
        <f>R481+R482</f>
        <v>0</v>
      </c>
      <c r="S480" s="9">
        <f t="shared" si="43"/>
        <v>422</v>
      </c>
      <c r="T480" s="10">
        <f>T481+T482</f>
        <v>0</v>
      </c>
      <c r="U480" s="9">
        <f t="shared" si="48"/>
        <v>422</v>
      </c>
    </row>
    <row r="481" spans="1:21" ht="76.5">
      <c r="A481" s="3" t="s">
        <v>94</v>
      </c>
      <c r="B481" s="2" t="s">
        <v>8</v>
      </c>
      <c r="C481" s="2">
        <v>11</v>
      </c>
      <c r="D481" s="2" t="s">
        <v>25</v>
      </c>
      <c r="E481" s="1" t="s">
        <v>95</v>
      </c>
      <c r="F481" s="2">
        <v>100</v>
      </c>
      <c r="G481" s="7">
        <v>270</v>
      </c>
      <c r="H481" s="8"/>
      <c r="I481" s="7">
        <f t="shared" ref="I481:I504" si="49">G481+H481</f>
        <v>270</v>
      </c>
      <c r="J481" s="8"/>
      <c r="K481" s="7">
        <f t="shared" si="47"/>
        <v>270</v>
      </c>
      <c r="L481" s="8"/>
      <c r="M481" s="9">
        <f t="shared" si="46"/>
        <v>270</v>
      </c>
      <c r="N481" s="10"/>
      <c r="O481" s="9">
        <f t="shared" si="45"/>
        <v>270</v>
      </c>
      <c r="P481" s="10"/>
      <c r="Q481" s="9">
        <f t="shared" si="44"/>
        <v>270</v>
      </c>
      <c r="R481" s="10"/>
      <c r="S481" s="9">
        <f t="shared" si="43"/>
        <v>270</v>
      </c>
      <c r="T481" s="10"/>
      <c r="U481" s="9">
        <f t="shared" si="48"/>
        <v>270</v>
      </c>
    </row>
    <row r="482" spans="1:21" ht="38.25">
      <c r="A482" s="3" t="s">
        <v>32</v>
      </c>
      <c r="B482" s="2" t="s">
        <v>8</v>
      </c>
      <c r="C482" s="2">
        <v>11</v>
      </c>
      <c r="D482" s="2" t="s">
        <v>25</v>
      </c>
      <c r="E482" s="1" t="s">
        <v>95</v>
      </c>
      <c r="F482" s="2">
        <v>200</v>
      </c>
      <c r="G482" s="7">
        <v>152</v>
      </c>
      <c r="H482" s="8"/>
      <c r="I482" s="7">
        <f t="shared" si="49"/>
        <v>152</v>
      </c>
      <c r="J482" s="8"/>
      <c r="K482" s="7">
        <f t="shared" si="47"/>
        <v>152</v>
      </c>
      <c r="L482" s="8"/>
      <c r="M482" s="9">
        <f t="shared" si="46"/>
        <v>152</v>
      </c>
      <c r="N482" s="10"/>
      <c r="O482" s="9">
        <f t="shared" si="45"/>
        <v>152</v>
      </c>
      <c r="P482" s="10"/>
      <c r="Q482" s="9">
        <f t="shared" si="44"/>
        <v>152</v>
      </c>
      <c r="R482" s="10"/>
      <c r="S482" s="9">
        <f t="shared" si="43"/>
        <v>152</v>
      </c>
      <c r="T482" s="10"/>
      <c r="U482" s="9">
        <f t="shared" si="48"/>
        <v>152</v>
      </c>
    </row>
    <row r="483" spans="1:21" ht="25.5">
      <c r="A483" s="3" t="s">
        <v>96</v>
      </c>
      <c r="B483" s="2" t="s">
        <v>8</v>
      </c>
      <c r="C483" s="2">
        <v>11</v>
      </c>
      <c r="D483" s="2" t="s">
        <v>25</v>
      </c>
      <c r="E483" s="1" t="s">
        <v>97</v>
      </c>
      <c r="F483" s="2"/>
      <c r="G483" s="7">
        <v>704.05</v>
      </c>
      <c r="H483" s="8">
        <f>H484+H485</f>
        <v>25</v>
      </c>
      <c r="I483" s="7">
        <f t="shared" si="49"/>
        <v>729.05</v>
      </c>
      <c r="J483" s="8">
        <f>J484+J485+J486</f>
        <v>0</v>
      </c>
      <c r="K483" s="7">
        <f t="shared" si="47"/>
        <v>729.05</v>
      </c>
      <c r="L483" s="8">
        <f>L484+L485+L486</f>
        <v>0</v>
      </c>
      <c r="M483" s="9">
        <f t="shared" si="46"/>
        <v>729.05</v>
      </c>
      <c r="N483" s="10">
        <f>N484+N485+N486</f>
        <v>0</v>
      </c>
      <c r="O483" s="9">
        <f t="shared" si="45"/>
        <v>729.05</v>
      </c>
      <c r="P483" s="10">
        <f>P484+P485+P486</f>
        <v>0</v>
      </c>
      <c r="Q483" s="9">
        <f t="shared" si="44"/>
        <v>729.05</v>
      </c>
      <c r="R483" s="10">
        <f>R484+R485+R486</f>
        <v>-0.05</v>
      </c>
      <c r="S483" s="9">
        <f t="shared" si="43"/>
        <v>729</v>
      </c>
      <c r="T483" s="10">
        <f>T484+T485+T486</f>
        <v>0</v>
      </c>
      <c r="U483" s="9">
        <f t="shared" si="48"/>
        <v>729</v>
      </c>
    </row>
    <row r="484" spans="1:21" ht="76.5">
      <c r="A484" s="3" t="s">
        <v>94</v>
      </c>
      <c r="B484" s="2" t="s">
        <v>8</v>
      </c>
      <c r="C484" s="2">
        <v>11</v>
      </c>
      <c r="D484" s="2" t="s">
        <v>25</v>
      </c>
      <c r="E484" s="1" t="s">
        <v>97</v>
      </c>
      <c r="F484" s="2">
        <v>100</v>
      </c>
      <c r="G484" s="7">
        <v>499.05</v>
      </c>
      <c r="H484" s="8"/>
      <c r="I484" s="7">
        <f t="shared" si="49"/>
        <v>499.05</v>
      </c>
      <c r="J484" s="8"/>
      <c r="K484" s="7">
        <f t="shared" si="47"/>
        <v>499.05</v>
      </c>
      <c r="L484" s="8"/>
      <c r="M484" s="9">
        <f t="shared" si="46"/>
        <v>499.05</v>
      </c>
      <c r="N484" s="10"/>
      <c r="O484" s="9">
        <f t="shared" si="45"/>
        <v>499.05</v>
      </c>
      <c r="P484" s="10"/>
      <c r="Q484" s="9">
        <f t="shared" si="44"/>
        <v>499.05</v>
      </c>
      <c r="R484" s="10"/>
      <c r="S484" s="9">
        <f t="shared" si="43"/>
        <v>499.05</v>
      </c>
      <c r="T484" s="10"/>
      <c r="U484" s="9">
        <f t="shared" si="48"/>
        <v>499.05</v>
      </c>
    </row>
    <row r="485" spans="1:21" ht="38.25">
      <c r="A485" s="3" t="s">
        <v>32</v>
      </c>
      <c r="B485" s="2" t="s">
        <v>8</v>
      </c>
      <c r="C485" s="2">
        <v>11</v>
      </c>
      <c r="D485" s="2" t="s">
        <v>25</v>
      </c>
      <c r="E485" s="1" t="s">
        <v>97</v>
      </c>
      <c r="F485" s="2">
        <v>200</v>
      </c>
      <c r="G485" s="7">
        <v>205</v>
      </c>
      <c r="H485" s="8">
        <v>25</v>
      </c>
      <c r="I485" s="7">
        <f t="shared" si="49"/>
        <v>230</v>
      </c>
      <c r="J485" s="8">
        <v>-8</v>
      </c>
      <c r="K485" s="7">
        <f t="shared" si="47"/>
        <v>222</v>
      </c>
      <c r="L485" s="8"/>
      <c r="M485" s="9">
        <f t="shared" si="46"/>
        <v>222</v>
      </c>
      <c r="N485" s="10"/>
      <c r="O485" s="9">
        <f t="shared" si="45"/>
        <v>222</v>
      </c>
      <c r="P485" s="10"/>
      <c r="Q485" s="9">
        <f t="shared" si="44"/>
        <v>222</v>
      </c>
      <c r="R485" s="10">
        <v>-0.05</v>
      </c>
      <c r="S485" s="9">
        <f t="shared" si="43"/>
        <v>221.95</v>
      </c>
      <c r="T485" s="10"/>
      <c r="U485" s="9">
        <f t="shared" si="48"/>
        <v>221.95</v>
      </c>
    </row>
    <row r="486" spans="1:21" ht="15.75">
      <c r="A486" s="15" t="s">
        <v>54</v>
      </c>
      <c r="B486" s="2" t="s">
        <v>8</v>
      </c>
      <c r="C486" s="2">
        <v>11</v>
      </c>
      <c r="D486" s="2" t="s">
        <v>25</v>
      </c>
      <c r="E486" s="1" t="s">
        <v>97</v>
      </c>
      <c r="F486" s="2">
        <v>800</v>
      </c>
      <c r="G486" s="7"/>
      <c r="H486" s="8"/>
      <c r="I486" s="7">
        <f t="shared" si="49"/>
        <v>0</v>
      </c>
      <c r="J486" s="8">
        <v>8</v>
      </c>
      <c r="K486" s="7">
        <f t="shared" si="47"/>
        <v>8</v>
      </c>
      <c r="L486" s="8"/>
      <c r="M486" s="9">
        <f t="shared" si="46"/>
        <v>8</v>
      </c>
      <c r="N486" s="10"/>
      <c r="O486" s="9">
        <f t="shared" si="45"/>
        <v>8</v>
      </c>
      <c r="P486" s="10"/>
      <c r="Q486" s="9">
        <f t="shared" si="44"/>
        <v>8</v>
      </c>
      <c r="R486" s="10"/>
      <c r="S486" s="9">
        <f t="shared" si="43"/>
        <v>8</v>
      </c>
      <c r="T486" s="10"/>
      <c r="U486" s="9">
        <f t="shared" si="48"/>
        <v>8</v>
      </c>
    </row>
    <row r="487" spans="1:21" ht="25.5">
      <c r="A487" s="3" t="s">
        <v>258</v>
      </c>
      <c r="B487" s="2" t="s">
        <v>8</v>
      </c>
      <c r="C487" s="2">
        <v>11</v>
      </c>
      <c r="D487" s="2" t="s">
        <v>25</v>
      </c>
      <c r="E487" s="1" t="s">
        <v>98</v>
      </c>
      <c r="F487" s="2"/>
      <c r="G487" s="7">
        <v>191.95</v>
      </c>
      <c r="H487" s="8">
        <f>H488+H489</f>
        <v>0</v>
      </c>
      <c r="I487" s="7">
        <f t="shared" si="49"/>
        <v>191.95</v>
      </c>
      <c r="J487" s="8">
        <f>J488+J489</f>
        <v>0</v>
      </c>
      <c r="K487" s="7">
        <f t="shared" si="47"/>
        <v>191.95</v>
      </c>
      <c r="L487" s="8">
        <f>L488+L489</f>
        <v>0</v>
      </c>
      <c r="M487" s="9">
        <f t="shared" si="46"/>
        <v>191.95</v>
      </c>
      <c r="N487" s="10">
        <f>N488+N489</f>
        <v>0</v>
      </c>
      <c r="O487" s="9">
        <f t="shared" si="45"/>
        <v>191.95</v>
      </c>
      <c r="P487" s="10">
        <f>P488+P489</f>
        <v>0</v>
      </c>
      <c r="Q487" s="9">
        <f t="shared" si="44"/>
        <v>191.95</v>
      </c>
      <c r="R487" s="10">
        <f>R488+R489</f>
        <v>5.0000000000000044E-2</v>
      </c>
      <c r="S487" s="9">
        <f t="shared" si="43"/>
        <v>192</v>
      </c>
      <c r="T487" s="10">
        <f>T488+T489</f>
        <v>0</v>
      </c>
      <c r="U487" s="9">
        <f t="shared" si="48"/>
        <v>192</v>
      </c>
    </row>
    <row r="488" spans="1:21" ht="76.5">
      <c r="A488" s="3" t="s">
        <v>94</v>
      </c>
      <c r="B488" s="2" t="s">
        <v>8</v>
      </c>
      <c r="C488" s="2">
        <v>11</v>
      </c>
      <c r="D488" s="2" t="s">
        <v>25</v>
      </c>
      <c r="E488" s="1" t="s">
        <v>98</v>
      </c>
      <c r="F488" s="2">
        <v>100</v>
      </c>
      <c r="G488" s="7">
        <v>163.95</v>
      </c>
      <c r="H488" s="8"/>
      <c r="I488" s="7">
        <f t="shared" si="49"/>
        <v>163.95</v>
      </c>
      <c r="J488" s="8"/>
      <c r="K488" s="7">
        <f t="shared" si="47"/>
        <v>163.95</v>
      </c>
      <c r="L488" s="8"/>
      <c r="M488" s="9">
        <f t="shared" si="46"/>
        <v>163.95</v>
      </c>
      <c r="N488" s="10"/>
      <c r="O488" s="9">
        <f t="shared" si="45"/>
        <v>163.95</v>
      </c>
      <c r="P488" s="10"/>
      <c r="Q488" s="9">
        <f t="shared" si="44"/>
        <v>163.95</v>
      </c>
      <c r="R488" s="10">
        <v>-1.95</v>
      </c>
      <c r="S488" s="9">
        <f t="shared" ref="S488:S504" si="50">Q488+R488</f>
        <v>162</v>
      </c>
      <c r="T488" s="10"/>
      <c r="U488" s="9">
        <f t="shared" si="48"/>
        <v>162</v>
      </c>
    </row>
    <row r="489" spans="1:21" ht="38.25">
      <c r="A489" s="3" t="s">
        <v>32</v>
      </c>
      <c r="B489" s="2" t="s">
        <v>8</v>
      </c>
      <c r="C489" s="2">
        <v>11</v>
      </c>
      <c r="D489" s="2" t="s">
        <v>25</v>
      </c>
      <c r="E489" s="1" t="s">
        <v>98</v>
      </c>
      <c r="F489" s="2">
        <v>200</v>
      </c>
      <c r="G489" s="7">
        <v>28</v>
      </c>
      <c r="H489" s="8"/>
      <c r="I489" s="7">
        <f t="shared" si="49"/>
        <v>28</v>
      </c>
      <c r="J489" s="8"/>
      <c r="K489" s="7">
        <f t="shared" si="47"/>
        <v>28</v>
      </c>
      <c r="L489" s="8"/>
      <c r="M489" s="9">
        <f t="shared" si="46"/>
        <v>28</v>
      </c>
      <c r="N489" s="10"/>
      <c r="O489" s="9">
        <f t="shared" si="45"/>
        <v>28</v>
      </c>
      <c r="P489" s="10"/>
      <c r="Q489" s="9">
        <f t="shared" si="44"/>
        <v>28</v>
      </c>
      <c r="R489" s="10">
        <v>2</v>
      </c>
      <c r="S489" s="9">
        <f t="shared" si="50"/>
        <v>30</v>
      </c>
      <c r="T489" s="10"/>
      <c r="U489" s="9">
        <f t="shared" si="48"/>
        <v>30</v>
      </c>
    </row>
    <row r="490" spans="1:21" ht="25.5">
      <c r="A490" s="3" t="s">
        <v>88</v>
      </c>
      <c r="B490" s="2" t="s">
        <v>8</v>
      </c>
      <c r="C490" s="2">
        <v>12</v>
      </c>
      <c r="D490" s="2" t="s">
        <v>19</v>
      </c>
      <c r="E490" s="1" t="s">
        <v>90</v>
      </c>
      <c r="F490" s="2"/>
      <c r="G490" s="7">
        <v>1751.7395700000002</v>
      </c>
      <c r="H490" s="8">
        <f>H491</f>
        <v>0</v>
      </c>
      <c r="I490" s="7">
        <f t="shared" si="49"/>
        <v>1751.7395700000002</v>
      </c>
      <c r="J490" s="8">
        <f>J491</f>
        <v>0</v>
      </c>
      <c r="K490" s="7">
        <f t="shared" si="47"/>
        <v>1751.7395700000002</v>
      </c>
      <c r="L490" s="8">
        <f>L491</f>
        <v>0</v>
      </c>
      <c r="M490" s="9">
        <f t="shared" si="46"/>
        <v>1751.7395700000002</v>
      </c>
      <c r="N490" s="10">
        <f>N491</f>
        <v>0</v>
      </c>
      <c r="O490" s="9">
        <f t="shared" si="45"/>
        <v>1751.7395700000002</v>
      </c>
      <c r="P490" s="10">
        <f>P491</f>
        <v>3.9657900000000001</v>
      </c>
      <c r="Q490" s="9">
        <f t="shared" si="44"/>
        <v>1755.7053600000002</v>
      </c>
      <c r="R490" s="10">
        <f>R491</f>
        <v>65.45402</v>
      </c>
      <c r="S490" s="9">
        <f t="shared" si="50"/>
        <v>1821.1593800000001</v>
      </c>
      <c r="T490" s="10">
        <f>T491</f>
        <v>0</v>
      </c>
      <c r="U490" s="9">
        <f t="shared" si="48"/>
        <v>1821.1593800000001</v>
      </c>
    </row>
    <row r="491" spans="1:21" ht="38.25">
      <c r="A491" s="3" t="s">
        <v>65</v>
      </c>
      <c r="B491" s="2" t="s">
        <v>8</v>
      </c>
      <c r="C491" s="2">
        <v>12</v>
      </c>
      <c r="D491" s="2" t="s">
        <v>19</v>
      </c>
      <c r="E491" s="1" t="s">
        <v>90</v>
      </c>
      <c r="F491" s="2">
        <v>600</v>
      </c>
      <c r="G491" s="7">
        <v>1751.7395700000002</v>
      </c>
      <c r="H491" s="8"/>
      <c r="I491" s="7">
        <f t="shared" si="49"/>
        <v>1751.7395700000002</v>
      </c>
      <c r="J491" s="8"/>
      <c r="K491" s="7">
        <f t="shared" si="47"/>
        <v>1751.7395700000002</v>
      </c>
      <c r="L491" s="8"/>
      <c r="M491" s="9">
        <f t="shared" si="46"/>
        <v>1751.7395700000002</v>
      </c>
      <c r="N491" s="10"/>
      <c r="O491" s="9">
        <f t="shared" si="45"/>
        <v>1751.7395700000002</v>
      </c>
      <c r="P491" s="10">
        <v>3.9657900000000001</v>
      </c>
      <c r="Q491" s="9">
        <f t="shared" si="44"/>
        <v>1755.7053600000002</v>
      </c>
      <c r="R491" s="10">
        <f>14.81702+50.637</f>
        <v>65.45402</v>
      </c>
      <c r="S491" s="9">
        <f t="shared" si="50"/>
        <v>1821.1593800000001</v>
      </c>
      <c r="T491" s="10"/>
      <c r="U491" s="9">
        <f t="shared" si="48"/>
        <v>1821.1593800000001</v>
      </c>
    </row>
    <row r="492" spans="1:21" ht="25.5">
      <c r="A492" s="3" t="s">
        <v>91</v>
      </c>
      <c r="B492" s="2" t="s">
        <v>8</v>
      </c>
      <c r="C492" s="2">
        <v>12</v>
      </c>
      <c r="D492" s="2" t="s">
        <v>19</v>
      </c>
      <c r="E492" s="1" t="s">
        <v>92</v>
      </c>
      <c r="F492" s="2"/>
      <c r="G492" s="7">
        <v>0</v>
      </c>
      <c r="H492" s="8">
        <f>H493</f>
        <v>0</v>
      </c>
      <c r="I492" s="7">
        <f t="shared" si="49"/>
        <v>0</v>
      </c>
      <c r="J492" s="8">
        <f>J493</f>
        <v>0</v>
      </c>
      <c r="K492" s="7">
        <f t="shared" si="47"/>
        <v>0</v>
      </c>
      <c r="L492" s="8">
        <f>L493</f>
        <v>0</v>
      </c>
      <c r="M492" s="9">
        <f t="shared" si="46"/>
        <v>0</v>
      </c>
      <c r="N492" s="10">
        <f>N493</f>
        <v>0</v>
      </c>
      <c r="O492" s="9">
        <f t="shared" si="45"/>
        <v>0</v>
      </c>
      <c r="P492" s="10">
        <f>P493</f>
        <v>0</v>
      </c>
      <c r="Q492" s="9">
        <f t="shared" si="44"/>
        <v>0</v>
      </c>
      <c r="R492" s="10">
        <f>R493</f>
        <v>0</v>
      </c>
      <c r="S492" s="9">
        <f t="shared" si="50"/>
        <v>0</v>
      </c>
      <c r="T492" s="10">
        <f>T493</f>
        <v>0</v>
      </c>
      <c r="U492" s="9">
        <f t="shared" si="48"/>
        <v>0</v>
      </c>
    </row>
    <row r="493" spans="1:21" ht="38.25">
      <c r="A493" s="3" t="s">
        <v>65</v>
      </c>
      <c r="B493" s="2" t="s">
        <v>8</v>
      </c>
      <c r="C493" s="2">
        <v>12</v>
      </c>
      <c r="D493" s="2" t="s">
        <v>19</v>
      </c>
      <c r="E493" s="1" t="s">
        <v>92</v>
      </c>
      <c r="F493" s="2">
        <v>600</v>
      </c>
      <c r="G493" s="7">
        <v>0</v>
      </c>
      <c r="H493" s="8"/>
      <c r="I493" s="7">
        <f t="shared" si="49"/>
        <v>0</v>
      </c>
      <c r="J493" s="8"/>
      <c r="K493" s="7">
        <f t="shared" si="47"/>
        <v>0</v>
      </c>
      <c r="L493" s="8"/>
      <c r="M493" s="9">
        <f t="shared" si="46"/>
        <v>0</v>
      </c>
      <c r="N493" s="10"/>
      <c r="O493" s="9">
        <f t="shared" si="45"/>
        <v>0</v>
      </c>
      <c r="P493" s="10"/>
      <c r="Q493" s="9">
        <f t="shared" si="44"/>
        <v>0</v>
      </c>
      <c r="R493" s="10"/>
      <c r="S493" s="9">
        <f t="shared" si="50"/>
        <v>0</v>
      </c>
      <c r="T493" s="10"/>
      <c r="U493" s="9">
        <f t="shared" si="48"/>
        <v>0</v>
      </c>
    </row>
    <row r="494" spans="1:21" ht="30" customHeight="1">
      <c r="A494" s="11" t="s">
        <v>73</v>
      </c>
      <c r="B494" s="2" t="s">
        <v>8</v>
      </c>
      <c r="C494" s="2">
        <v>12</v>
      </c>
      <c r="D494" s="2" t="s">
        <v>19</v>
      </c>
      <c r="E494" s="1" t="s">
        <v>327</v>
      </c>
      <c r="F494" s="2"/>
      <c r="G494" s="7">
        <v>0</v>
      </c>
      <c r="H494" s="8">
        <f>H495</f>
        <v>0</v>
      </c>
      <c r="I494" s="7">
        <f t="shared" si="49"/>
        <v>0</v>
      </c>
      <c r="J494" s="8">
        <f>J495</f>
        <v>0</v>
      </c>
      <c r="K494" s="7">
        <f t="shared" si="47"/>
        <v>0</v>
      </c>
      <c r="L494" s="8">
        <f>L495</f>
        <v>0</v>
      </c>
      <c r="M494" s="9">
        <f t="shared" si="46"/>
        <v>0</v>
      </c>
      <c r="N494" s="10">
        <f>N495</f>
        <v>0</v>
      </c>
      <c r="O494" s="9">
        <f t="shared" si="45"/>
        <v>0</v>
      </c>
      <c r="P494" s="10">
        <f>P495</f>
        <v>0</v>
      </c>
      <c r="Q494" s="9">
        <f t="shared" si="44"/>
        <v>0</v>
      </c>
      <c r="R494" s="10">
        <f>R495</f>
        <v>0</v>
      </c>
      <c r="S494" s="9">
        <f t="shared" si="50"/>
        <v>0</v>
      </c>
      <c r="T494" s="10">
        <f>T495</f>
        <v>0</v>
      </c>
      <c r="U494" s="9">
        <f t="shared" si="48"/>
        <v>0</v>
      </c>
    </row>
    <row r="495" spans="1:21" ht="38.25">
      <c r="A495" s="11" t="s">
        <v>65</v>
      </c>
      <c r="B495" s="2" t="s">
        <v>8</v>
      </c>
      <c r="C495" s="2">
        <v>12</v>
      </c>
      <c r="D495" s="2" t="s">
        <v>19</v>
      </c>
      <c r="E495" s="1" t="s">
        <v>327</v>
      </c>
      <c r="F495" s="2">
        <v>600</v>
      </c>
      <c r="G495" s="7">
        <v>0</v>
      </c>
      <c r="H495" s="8"/>
      <c r="I495" s="7">
        <f t="shared" si="49"/>
        <v>0</v>
      </c>
      <c r="J495" s="8"/>
      <c r="K495" s="7">
        <f t="shared" si="47"/>
        <v>0</v>
      </c>
      <c r="L495" s="8"/>
      <c r="M495" s="9">
        <f t="shared" si="46"/>
        <v>0</v>
      </c>
      <c r="N495" s="10"/>
      <c r="O495" s="9">
        <f t="shared" si="45"/>
        <v>0</v>
      </c>
      <c r="P495" s="10"/>
      <c r="Q495" s="9">
        <f t="shared" ref="Q495:Q504" si="51">O495+P495</f>
        <v>0</v>
      </c>
      <c r="R495" s="10"/>
      <c r="S495" s="9">
        <f t="shared" si="50"/>
        <v>0</v>
      </c>
      <c r="T495" s="10"/>
      <c r="U495" s="9">
        <f t="shared" si="48"/>
        <v>0</v>
      </c>
    </row>
    <row r="496" spans="1:21" ht="38.25">
      <c r="A496" s="19" t="s">
        <v>334</v>
      </c>
      <c r="B496" s="6" t="s">
        <v>333</v>
      </c>
      <c r="C496" s="6"/>
      <c r="D496" s="6"/>
      <c r="E496" s="2"/>
      <c r="F496" s="2"/>
      <c r="G496" s="7">
        <v>0</v>
      </c>
      <c r="H496" s="8">
        <f>H497</f>
        <v>1163.8254999999999</v>
      </c>
      <c r="I496" s="7">
        <f t="shared" si="49"/>
        <v>1163.8254999999999</v>
      </c>
      <c r="J496" s="8">
        <f>J497</f>
        <v>29.681000000000001</v>
      </c>
      <c r="K496" s="7">
        <f t="shared" si="47"/>
        <v>1193.5065</v>
      </c>
      <c r="L496" s="8">
        <f>L497</f>
        <v>0</v>
      </c>
      <c r="M496" s="9">
        <f t="shared" si="46"/>
        <v>1193.5065</v>
      </c>
      <c r="N496" s="10">
        <f>N497</f>
        <v>0</v>
      </c>
      <c r="O496" s="9">
        <f t="shared" si="45"/>
        <v>1193.5065</v>
      </c>
      <c r="P496" s="10">
        <f>P497</f>
        <v>139.84800000000001</v>
      </c>
      <c r="Q496" s="9">
        <f t="shared" si="51"/>
        <v>1333.3544999999999</v>
      </c>
      <c r="R496" s="10">
        <f>R497</f>
        <v>0</v>
      </c>
      <c r="S496" s="9">
        <f t="shared" si="50"/>
        <v>1333.3544999999999</v>
      </c>
      <c r="T496" s="10">
        <f>T497</f>
        <v>0</v>
      </c>
      <c r="U496" s="9">
        <f t="shared" si="48"/>
        <v>1333.3544999999999</v>
      </c>
    </row>
    <row r="497" spans="1:21" ht="38.25">
      <c r="A497" s="11" t="s">
        <v>12</v>
      </c>
      <c r="B497" s="2" t="s">
        <v>333</v>
      </c>
      <c r="C497" s="2"/>
      <c r="D497" s="2"/>
      <c r="E497" s="2"/>
      <c r="F497" s="2"/>
      <c r="G497" s="7">
        <v>0</v>
      </c>
      <c r="H497" s="8">
        <f>H498+H500</f>
        <v>1163.8254999999999</v>
      </c>
      <c r="I497" s="7">
        <f t="shared" si="49"/>
        <v>1163.8254999999999</v>
      </c>
      <c r="J497" s="8">
        <f>J498+J500</f>
        <v>29.681000000000001</v>
      </c>
      <c r="K497" s="7">
        <f t="shared" si="47"/>
        <v>1193.5065</v>
      </c>
      <c r="L497" s="8">
        <f>L498+L500</f>
        <v>0</v>
      </c>
      <c r="M497" s="9">
        <f t="shared" si="46"/>
        <v>1193.5065</v>
      </c>
      <c r="N497" s="10">
        <f>N498+N500</f>
        <v>0</v>
      </c>
      <c r="O497" s="9">
        <f t="shared" si="45"/>
        <v>1193.5065</v>
      </c>
      <c r="P497" s="10">
        <f>P498+P500</f>
        <v>139.84800000000001</v>
      </c>
      <c r="Q497" s="9">
        <f t="shared" si="51"/>
        <v>1333.3544999999999</v>
      </c>
      <c r="R497" s="10">
        <f>R498+R500</f>
        <v>0</v>
      </c>
      <c r="S497" s="9">
        <f t="shared" si="50"/>
        <v>1333.3544999999999</v>
      </c>
      <c r="T497" s="10">
        <f>T498+T500</f>
        <v>0</v>
      </c>
      <c r="U497" s="9">
        <f t="shared" si="48"/>
        <v>1333.3544999999999</v>
      </c>
    </row>
    <row r="498" spans="1:21" ht="38.25">
      <c r="A498" s="11" t="s">
        <v>308</v>
      </c>
      <c r="B498" s="2" t="s">
        <v>333</v>
      </c>
      <c r="C498" s="2" t="s">
        <v>19</v>
      </c>
      <c r="D498" s="2" t="s">
        <v>28</v>
      </c>
      <c r="E498" s="1" t="s">
        <v>309</v>
      </c>
      <c r="F498" s="2"/>
      <c r="G498" s="7">
        <v>0</v>
      </c>
      <c r="H498" s="8">
        <f>H499</f>
        <v>751.928</v>
      </c>
      <c r="I498" s="7">
        <f t="shared" si="49"/>
        <v>751.928</v>
      </c>
      <c r="J498" s="8">
        <f>J499</f>
        <v>29.681000000000001</v>
      </c>
      <c r="K498" s="7">
        <f t="shared" si="47"/>
        <v>781.60900000000004</v>
      </c>
      <c r="L498" s="8">
        <f>L499</f>
        <v>0</v>
      </c>
      <c r="M498" s="9">
        <f t="shared" si="46"/>
        <v>781.60900000000004</v>
      </c>
      <c r="N498" s="10">
        <f>N499</f>
        <v>0</v>
      </c>
      <c r="O498" s="9">
        <f t="shared" si="45"/>
        <v>781.60900000000004</v>
      </c>
      <c r="P498" s="10">
        <f>P499</f>
        <v>87.930999999999997</v>
      </c>
      <c r="Q498" s="9">
        <f t="shared" si="51"/>
        <v>869.54000000000008</v>
      </c>
      <c r="R498" s="10">
        <f>R499</f>
        <v>0</v>
      </c>
      <c r="S498" s="9">
        <f t="shared" si="50"/>
        <v>869.54000000000008</v>
      </c>
      <c r="T498" s="10">
        <f>T499</f>
        <v>0</v>
      </c>
      <c r="U498" s="9">
        <f t="shared" si="48"/>
        <v>869.54000000000008</v>
      </c>
    </row>
    <row r="499" spans="1:21" ht="76.5">
      <c r="A499" s="11" t="s">
        <v>94</v>
      </c>
      <c r="B499" s="2" t="s">
        <v>333</v>
      </c>
      <c r="C499" s="2" t="s">
        <v>19</v>
      </c>
      <c r="D499" s="2" t="s">
        <v>28</v>
      </c>
      <c r="E499" s="1" t="s">
        <v>309</v>
      </c>
      <c r="F499" s="2">
        <v>100</v>
      </c>
      <c r="G499" s="7">
        <v>0</v>
      </c>
      <c r="H499" s="8">
        <v>751.928</v>
      </c>
      <c r="I499" s="7">
        <f t="shared" si="49"/>
        <v>751.928</v>
      </c>
      <c r="J499" s="8">
        <v>29.681000000000001</v>
      </c>
      <c r="K499" s="7">
        <f t="shared" si="47"/>
        <v>781.60900000000004</v>
      </c>
      <c r="L499" s="8"/>
      <c r="M499" s="9">
        <f t="shared" si="46"/>
        <v>781.60900000000004</v>
      </c>
      <c r="N499" s="10"/>
      <c r="O499" s="9">
        <f t="shared" si="45"/>
        <v>781.60900000000004</v>
      </c>
      <c r="P499" s="10">
        <v>87.930999999999997</v>
      </c>
      <c r="Q499" s="9">
        <f t="shared" si="51"/>
        <v>869.54000000000008</v>
      </c>
      <c r="R499" s="10"/>
      <c r="S499" s="9">
        <f t="shared" si="50"/>
        <v>869.54000000000008</v>
      </c>
      <c r="T499" s="10"/>
      <c r="U499" s="9">
        <f t="shared" si="48"/>
        <v>869.54000000000008</v>
      </c>
    </row>
    <row r="500" spans="1:21" ht="36" customHeight="1">
      <c r="A500" s="11" t="s">
        <v>310</v>
      </c>
      <c r="B500" s="2" t="s">
        <v>333</v>
      </c>
      <c r="C500" s="2" t="s">
        <v>19</v>
      </c>
      <c r="D500" s="2" t="s">
        <v>28</v>
      </c>
      <c r="E500" s="1" t="s">
        <v>311</v>
      </c>
      <c r="F500" s="2"/>
      <c r="G500" s="7">
        <v>0</v>
      </c>
      <c r="H500" s="8">
        <f>H501</f>
        <v>411.89749999999998</v>
      </c>
      <c r="I500" s="7">
        <f t="shared" si="49"/>
        <v>411.89749999999998</v>
      </c>
      <c r="J500" s="8">
        <f>J501</f>
        <v>0</v>
      </c>
      <c r="K500" s="7">
        <f t="shared" si="47"/>
        <v>411.89749999999998</v>
      </c>
      <c r="L500" s="8">
        <f>L501</f>
        <v>0</v>
      </c>
      <c r="M500" s="9">
        <f t="shared" si="46"/>
        <v>411.89749999999998</v>
      </c>
      <c r="N500" s="10">
        <f>N501</f>
        <v>0</v>
      </c>
      <c r="O500" s="9">
        <f t="shared" ref="O500:O504" si="52">M500+N500</f>
        <v>411.89749999999998</v>
      </c>
      <c r="P500" s="10">
        <f>P501</f>
        <v>51.917000000000002</v>
      </c>
      <c r="Q500" s="9">
        <f t="shared" si="51"/>
        <v>463.81449999999995</v>
      </c>
      <c r="R500" s="10">
        <f>R501</f>
        <v>0</v>
      </c>
      <c r="S500" s="9">
        <f t="shared" si="50"/>
        <v>463.81449999999995</v>
      </c>
      <c r="T500" s="10">
        <f>T501</f>
        <v>0</v>
      </c>
      <c r="U500" s="9">
        <f t="shared" si="48"/>
        <v>463.81449999999995</v>
      </c>
    </row>
    <row r="501" spans="1:21" ht="76.5">
      <c r="A501" s="11" t="s">
        <v>94</v>
      </c>
      <c r="B501" s="2" t="s">
        <v>333</v>
      </c>
      <c r="C501" s="2" t="s">
        <v>19</v>
      </c>
      <c r="D501" s="2" t="s">
        <v>28</v>
      </c>
      <c r="E501" s="1" t="s">
        <v>311</v>
      </c>
      <c r="F501" s="2">
        <v>100</v>
      </c>
      <c r="G501" s="7">
        <v>0</v>
      </c>
      <c r="H501" s="8">
        <v>411.89749999999998</v>
      </c>
      <c r="I501" s="7">
        <f t="shared" si="49"/>
        <v>411.89749999999998</v>
      </c>
      <c r="J501" s="8"/>
      <c r="K501" s="7">
        <f t="shared" si="47"/>
        <v>411.89749999999998</v>
      </c>
      <c r="L501" s="8"/>
      <c r="M501" s="9">
        <f t="shared" si="46"/>
        <v>411.89749999999998</v>
      </c>
      <c r="N501" s="10"/>
      <c r="O501" s="9">
        <f t="shared" si="52"/>
        <v>411.89749999999998</v>
      </c>
      <c r="P501" s="10">
        <v>51.917000000000002</v>
      </c>
      <c r="Q501" s="9">
        <f t="shared" si="51"/>
        <v>463.81449999999995</v>
      </c>
      <c r="R501" s="10"/>
      <c r="S501" s="9">
        <f t="shared" si="50"/>
        <v>463.81449999999995</v>
      </c>
      <c r="T501" s="10"/>
      <c r="U501" s="9">
        <f t="shared" si="48"/>
        <v>463.81449999999995</v>
      </c>
    </row>
    <row r="502" spans="1:21" ht="25.5">
      <c r="A502" s="5" t="s">
        <v>14</v>
      </c>
      <c r="B502" s="6"/>
      <c r="C502" s="6"/>
      <c r="D502" s="6"/>
      <c r="E502" s="6"/>
      <c r="F502" s="6"/>
      <c r="G502" s="7">
        <v>675882.30293299991</v>
      </c>
      <c r="H502" s="8">
        <f>H17+H223+H237+H257+H382+H399+H496</f>
        <v>14486.504870000004</v>
      </c>
      <c r="I502" s="7">
        <f t="shared" si="49"/>
        <v>690368.80780299986</v>
      </c>
      <c r="J502" s="8">
        <f>J17+J223+J237+J257+J382+J399+J496</f>
        <v>5749.7794999999996</v>
      </c>
      <c r="K502" s="7">
        <f t="shared" si="47"/>
        <v>696118.5873029998</v>
      </c>
      <c r="L502" s="8">
        <f>L17+L223+L237+L257+L382+L399+L496</f>
        <v>54217.341659999998</v>
      </c>
      <c r="M502" s="9">
        <f t="shared" ref="M502:M504" si="53">K502+L502</f>
        <v>750335.92896299984</v>
      </c>
      <c r="N502" s="10">
        <f>N17+N223+N237+N257+N382+N399+N496</f>
        <v>4336.4604799999997</v>
      </c>
      <c r="O502" s="9">
        <f t="shared" si="52"/>
        <v>754672.38944299985</v>
      </c>
      <c r="P502" s="10">
        <f>P17+P223+P237+P257+P382+P399+P496</f>
        <v>16752.871960000004</v>
      </c>
      <c r="Q502" s="9">
        <f t="shared" si="51"/>
        <v>771425.26140299987</v>
      </c>
      <c r="R502" s="10">
        <f>R17+R223+R237+R257+R382+R399+R496</f>
        <v>40278.440339999994</v>
      </c>
      <c r="S502" s="9">
        <f t="shared" si="50"/>
        <v>811703.70174299984</v>
      </c>
      <c r="T502" s="10">
        <f>T17+T223+T237+T257+T382+T399+T496</f>
        <v>10515.3464</v>
      </c>
      <c r="U502" s="9">
        <f t="shared" si="48"/>
        <v>822219.04814299988</v>
      </c>
    </row>
    <row r="503" spans="1:21" ht="25.5">
      <c r="A503" s="5" t="s">
        <v>7</v>
      </c>
      <c r="B503" s="6"/>
      <c r="C503" s="6"/>
      <c r="D503" s="6"/>
      <c r="E503" s="6"/>
      <c r="F503" s="6"/>
      <c r="G503" s="7">
        <v>448182.27712999989</v>
      </c>
      <c r="H503" s="8">
        <f>H18+H224+H238+H258+H383+H400+H497</f>
        <v>14486.504870000004</v>
      </c>
      <c r="I503" s="7">
        <f t="shared" si="49"/>
        <v>462668.78199999989</v>
      </c>
      <c r="J503" s="8">
        <f>J18+J224+J238+J258+J383+J400+J497</f>
        <v>5749.7794999999996</v>
      </c>
      <c r="K503" s="7">
        <f t="shared" si="47"/>
        <v>468418.56149999989</v>
      </c>
      <c r="L503" s="8">
        <f>L18+L224+L238+L258+L383+L400+L497</f>
        <v>51384.674459999995</v>
      </c>
      <c r="M503" s="9">
        <f t="shared" si="53"/>
        <v>519803.2359599999</v>
      </c>
      <c r="N503" s="10">
        <f>N18+N224+N238+N258+N383+N400+N497</f>
        <v>4336.4604799999997</v>
      </c>
      <c r="O503" s="9">
        <f t="shared" si="52"/>
        <v>524139.69643999991</v>
      </c>
      <c r="P503" s="10">
        <f>P18+P224+P238+P258+P383+P400+P497</f>
        <v>16573.591240000002</v>
      </c>
      <c r="Q503" s="9">
        <f t="shared" si="51"/>
        <v>540713.28767999995</v>
      </c>
      <c r="R503" s="10">
        <f>R18+R224+R238+R258+R383+R400+R497</f>
        <v>37811.409429999992</v>
      </c>
      <c r="S503" s="9">
        <f t="shared" si="50"/>
        <v>578524.69710999995</v>
      </c>
      <c r="T503" s="10">
        <f>T18+T224+T238+T258+T383+T400+T497</f>
        <v>10515.3464</v>
      </c>
      <c r="U503" s="9">
        <f t="shared" si="48"/>
        <v>589040.04350999999</v>
      </c>
    </row>
    <row r="504" spans="1:21" ht="38.25">
      <c r="A504" s="5" t="s">
        <v>13</v>
      </c>
      <c r="B504" s="6"/>
      <c r="C504" s="6"/>
      <c r="D504" s="6"/>
      <c r="E504" s="6"/>
      <c r="F504" s="6"/>
      <c r="G504" s="7">
        <v>227700.0258</v>
      </c>
      <c r="H504" s="8">
        <f>H19+H259</f>
        <v>0</v>
      </c>
      <c r="I504" s="7">
        <f t="shared" si="49"/>
        <v>227700.0258</v>
      </c>
      <c r="J504" s="8">
        <f>J19+J259</f>
        <v>0</v>
      </c>
      <c r="K504" s="7">
        <f t="shared" si="47"/>
        <v>227700.0258</v>
      </c>
      <c r="L504" s="8">
        <f>L19+L259</f>
        <v>2832.6671999999999</v>
      </c>
      <c r="M504" s="9">
        <f t="shared" si="53"/>
        <v>230532.693</v>
      </c>
      <c r="N504" s="10">
        <f>N19+N259</f>
        <v>0</v>
      </c>
      <c r="O504" s="9">
        <f t="shared" si="52"/>
        <v>230532.693</v>
      </c>
      <c r="P504" s="10">
        <f>P19+P259</f>
        <v>179.28072</v>
      </c>
      <c r="Q504" s="9">
        <f t="shared" si="51"/>
        <v>230711.97372000001</v>
      </c>
      <c r="R504" s="10">
        <f>R19+R259</f>
        <v>2467.0309099999999</v>
      </c>
      <c r="S504" s="9">
        <f t="shared" si="50"/>
        <v>233179.00463000001</v>
      </c>
      <c r="T504" s="10">
        <f>T19+T259</f>
        <v>0</v>
      </c>
      <c r="U504" s="9">
        <f t="shared" si="48"/>
        <v>233179.00463000001</v>
      </c>
    </row>
    <row r="505" spans="1:21" ht="31.5" customHeight="1"/>
  </sheetData>
  <mergeCells count="35">
    <mergeCell ref="A13:U13"/>
    <mergeCell ref="A14:U14"/>
    <mergeCell ref="A8:U8"/>
    <mergeCell ref="A9:U9"/>
    <mergeCell ref="A10:U10"/>
    <mergeCell ref="A11:U11"/>
    <mergeCell ref="A12:U12"/>
    <mergeCell ref="A1:U1"/>
    <mergeCell ref="A2:U2"/>
    <mergeCell ref="A3:U3"/>
    <mergeCell ref="A4:U4"/>
    <mergeCell ref="A5:U5"/>
    <mergeCell ref="N15:N16"/>
    <mergeCell ref="O15:O16"/>
    <mergeCell ref="E15:E16"/>
    <mergeCell ref="B15:B16"/>
    <mergeCell ref="F15:F16"/>
    <mergeCell ref="C15:C16"/>
    <mergeCell ref="D15:D16"/>
    <mergeCell ref="L15:L16"/>
    <mergeCell ref="M15:M16"/>
    <mergeCell ref="A15:A16"/>
    <mergeCell ref="A6:U6"/>
    <mergeCell ref="A7:U7"/>
    <mergeCell ref="T15:T16"/>
    <mergeCell ref="U15:U16"/>
    <mergeCell ref="R15:R16"/>
    <mergeCell ref="S15:S16"/>
    <mergeCell ref="J15:J16"/>
    <mergeCell ref="K15:K16"/>
    <mergeCell ref="G15:G16"/>
    <mergeCell ref="H15:H16"/>
    <mergeCell ref="I15:I16"/>
    <mergeCell ref="P15:P16"/>
    <mergeCell ref="Q15:Q16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2022-10-20T12:27:13Z</cp:lastPrinted>
  <dcterms:created xsi:type="dcterms:W3CDTF">2003-11-25T12:37:58Z</dcterms:created>
  <dcterms:modified xsi:type="dcterms:W3CDTF">2022-10-31T11:50:49Z</dcterms:modified>
</cp:coreProperties>
</file>