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AA25" i="1"/>
  <c r="AA21"/>
  <c r="AA20" s="1"/>
  <c r="AA24"/>
  <c r="AA17"/>
  <c r="AA16" s="1"/>
  <c r="AJ24"/>
  <c r="AJ20"/>
  <c r="AJ19" s="1"/>
  <c r="AJ17"/>
  <c r="AJ16" s="1"/>
  <c r="Y24"/>
  <c r="Y23" s="1"/>
  <c r="Y20"/>
  <c r="Y19" s="1"/>
  <c r="Y17"/>
  <c r="Y16" s="1"/>
  <c r="W21"/>
  <c r="W20" s="1"/>
  <c r="W25"/>
  <c r="AH25"/>
  <c r="AH24"/>
  <c r="AH20"/>
  <c r="AH17"/>
  <c r="AH16"/>
  <c r="W24"/>
  <c r="W17"/>
  <c r="W16" s="1"/>
  <c r="U24"/>
  <c r="U20"/>
  <c r="U19" s="1"/>
  <c r="U17"/>
  <c r="U16"/>
  <c r="S24"/>
  <c r="S20"/>
  <c r="S17"/>
  <c r="S16" s="1"/>
  <c r="AF24"/>
  <c r="AF23"/>
  <c r="AF22"/>
  <c r="AF20"/>
  <c r="AF17"/>
  <c r="AF16" s="1"/>
  <c r="Q24"/>
  <c r="Q20"/>
  <c r="Q17"/>
  <c r="Q16"/>
  <c r="O20"/>
  <c r="M25"/>
  <c r="M21"/>
  <c r="M20" s="1"/>
  <c r="M19" s="1"/>
  <c r="M18" s="1"/>
  <c r="M24"/>
  <c r="M23" s="1"/>
  <c r="M22" s="1"/>
  <c r="K24"/>
  <c r="K23" s="1"/>
  <c r="K22" s="1"/>
  <c r="K20"/>
  <c r="K19" s="1"/>
  <c r="K17"/>
  <c r="K16" s="1"/>
  <c r="AN25"/>
  <c r="AN17" s="1"/>
  <c r="AN16" s="1"/>
  <c r="AM24"/>
  <c r="AM23" s="1"/>
  <c r="AN21"/>
  <c r="AM20"/>
  <c r="AM19" s="1"/>
  <c r="AM17"/>
  <c r="AM16"/>
  <c r="AE25"/>
  <c r="AG25" s="1"/>
  <c r="AD24"/>
  <c r="AD23" s="1"/>
  <c r="AD22" s="1"/>
  <c r="AE21"/>
  <c r="AE17" s="1"/>
  <c r="AE16" s="1"/>
  <c r="AD20"/>
  <c r="AD17"/>
  <c r="AD16" s="1"/>
  <c r="I24"/>
  <c r="I23" s="1"/>
  <c r="I20"/>
  <c r="I17"/>
  <c r="I16" s="1"/>
  <c r="G24"/>
  <c r="G20"/>
  <c r="G17"/>
  <c r="G16" s="1"/>
  <c r="E17"/>
  <c r="E16" s="1"/>
  <c r="F21"/>
  <c r="H21" s="1"/>
  <c r="J21" s="1"/>
  <c r="L21" s="1"/>
  <c r="F25"/>
  <c r="E24"/>
  <c r="E23" s="1"/>
  <c r="E22" s="1"/>
  <c r="E20"/>
  <c r="E19" s="1"/>
  <c r="E18" s="1"/>
  <c r="D24"/>
  <c r="D23" s="1"/>
  <c r="D22" s="1"/>
  <c r="D20"/>
  <c r="D17"/>
  <c r="D16" s="1"/>
  <c r="AC17"/>
  <c r="AC16" s="1"/>
  <c r="AC20"/>
  <c r="AC19" s="1"/>
  <c r="AC18" s="1"/>
  <c r="AC24"/>
  <c r="AC23" s="1"/>
  <c r="AC22" s="1"/>
  <c r="Y18" l="1"/>
  <c r="AI25"/>
  <c r="Y22"/>
  <c r="AG21"/>
  <c r="AA19"/>
  <c r="AA18"/>
  <c r="AA23"/>
  <c r="AJ23"/>
  <c r="AJ18"/>
  <c r="W23"/>
  <c r="AH19"/>
  <c r="AH23"/>
  <c r="W19"/>
  <c r="U18"/>
  <c r="U23"/>
  <c r="S23"/>
  <c r="S19"/>
  <c r="Q19"/>
  <c r="Q23"/>
  <c r="Q18"/>
  <c r="AF19"/>
  <c r="O19"/>
  <c r="O17"/>
  <c r="O16" s="1"/>
  <c r="O24"/>
  <c r="N21"/>
  <c r="P21" s="1"/>
  <c r="R21" s="1"/>
  <c r="T21" s="1"/>
  <c r="V21" s="1"/>
  <c r="X21" s="1"/>
  <c r="Z21" s="1"/>
  <c r="AB21" s="1"/>
  <c r="M17"/>
  <c r="M16" s="1"/>
  <c r="AM22"/>
  <c r="K18"/>
  <c r="AM18"/>
  <c r="AE20"/>
  <c r="AG20" s="1"/>
  <c r="AI20" s="1"/>
  <c r="AK20" s="1"/>
  <c r="AE22"/>
  <c r="AG22" s="1"/>
  <c r="AD19"/>
  <c r="AE23"/>
  <c r="AG23" s="1"/>
  <c r="AE24"/>
  <c r="AG24" s="1"/>
  <c r="AI24" s="1"/>
  <c r="AK24" s="1"/>
  <c r="F17"/>
  <c r="F16" s="1"/>
  <c r="F20"/>
  <c r="H20" s="1"/>
  <c r="J20" s="1"/>
  <c r="L20" s="1"/>
  <c r="N20" s="1"/>
  <c r="P20" s="1"/>
  <c r="R20" s="1"/>
  <c r="T20" s="1"/>
  <c r="V20" s="1"/>
  <c r="X20" s="1"/>
  <c r="Z20" s="1"/>
  <c r="AB20" s="1"/>
  <c r="F22"/>
  <c r="H25"/>
  <c r="I22"/>
  <c r="I19"/>
  <c r="G23"/>
  <c r="G19"/>
  <c r="F24"/>
  <c r="H24" s="1"/>
  <c r="J24" s="1"/>
  <c r="L24" s="1"/>
  <c r="N24" s="1"/>
  <c r="F23"/>
  <c r="B3" i="2"/>
  <c r="B4" s="1"/>
  <c r="D19" i="1"/>
  <c r="F19" s="1"/>
  <c r="B5" i="2"/>
  <c r="D3"/>
  <c r="C3"/>
  <c r="D6"/>
  <c r="D8" s="1"/>
  <c r="C6"/>
  <c r="C8" s="1"/>
  <c r="B6"/>
  <c r="B7" s="1"/>
  <c r="AL20" i="1"/>
  <c r="AN20" s="1"/>
  <c r="AL24"/>
  <c r="AN24" s="1"/>
  <c r="AG17" l="1"/>
  <c r="AG16" s="1"/>
  <c r="AI21"/>
  <c r="AK21" s="1"/>
  <c r="AK25"/>
  <c r="AI17"/>
  <c r="AI16" s="1"/>
  <c r="AA22"/>
  <c r="AJ22"/>
  <c r="AK22" s="1"/>
  <c r="W22"/>
  <c r="AH18"/>
  <c r="AI23"/>
  <c r="AK23" s="1"/>
  <c r="AH22"/>
  <c r="AI22" s="1"/>
  <c r="W18"/>
  <c r="U22"/>
  <c r="S22"/>
  <c r="S18"/>
  <c r="Q22"/>
  <c r="AG19"/>
  <c r="AI19" s="1"/>
  <c r="AK19" s="1"/>
  <c r="AF18"/>
  <c r="O18"/>
  <c r="P24"/>
  <c r="R24" s="1"/>
  <c r="T24" s="1"/>
  <c r="V24" s="1"/>
  <c r="X24" s="1"/>
  <c r="Z24" s="1"/>
  <c r="AB24" s="1"/>
  <c r="O23"/>
  <c r="AE19"/>
  <c r="AD18"/>
  <c r="AE18" s="1"/>
  <c r="J25"/>
  <c r="H17"/>
  <c r="H16" s="1"/>
  <c r="I18"/>
  <c r="H23"/>
  <c r="J23" s="1"/>
  <c r="L23" s="1"/>
  <c r="N23" s="1"/>
  <c r="G22"/>
  <c r="H22" s="1"/>
  <c r="J22" s="1"/>
  <c r="L22" s="1"/>
  <c r="N22" s="1"/>
  <c r="H19"/>
  <c r="J19" s="1"/>
  <c r="L19" s="1"/>
  <c r="N19" s="1"/>
  <c r="P19" s="1"/>
  <c r="R19" s="1"/>
  <c r="T19" s="1"/>
  <c r="V19" s="1"/>
  <c r="X19" s="1"/>
  <c r="Z19" s="1"/>
  <c r="AB19" s="1"/>
  <c r="G18"/>
  <c r="D18"/>
  <c r="F18" s="1"/>
  <c r="D9" i="2"/>
  <c r="D5"/>
  <c r="C9"/>
  <c r="C5"/>
  <c r="D7"/>
  <c r="C4"/>
  <c r="D4"/>
  <c r="C7"/>
  <c r="B8"/>
  <c r="B9"/>
  <c r="AL17" i="1"/>
  <c r="AL23"/>
  <c r="AN23" s="1"/>
  <c r="AL19"/>
  <c r="AN19" s="1"/>
  <c r="AG18" l="1"/>
  <c r="AI18"/>
  <c r="AK18" s="1"/>
  <c r="AK17"/>
  <c r="AK16" s="1"/>
  <c r="P23"/>
  <c r="R23" s="1"/>
  <c r="T23" s="1"/>
  <c r="V23" s="1"/>
  <c r="X23" s="1"/>
  <c r="Z23" s="1"/>
  <c r="AB23" s="1"/>
  <c r="O22"/>
  <c r="P22" s="1"/>
  <c r="R22" s="1"/>
  <c r="T22" s="1"/>
  <c r="V22" s="1"/>
  <c r="X22" s="1"/>
  <c r="Z22" s="1"/>
  <c r="AB22" s="1"/>
  <c r="J17"/>
  <c r="J16" s="1"/>
  <c r="L25"/>
  <c r="H18"/>
  <c r="J18" s="1"/>
  <c r="L18" s="1"/>
  <c r="N18" s="1"/>
  <c r="P18" s="1"/>
  <c r="R18" s="1"/>
  <c r="T18" s="1"/>
  <c r="V18" s="1"/>
  <c r="X18" s="1"/>
  <c r="Z18" s="1"/>
  <c r="AB18" s="1"/>
  <c r="AL16"/>
  <c r="AL22"/>
  <c r="AN22" s="1"/>
  <c r="AL18"/>
  <c r="AN18" s="1"/>
  <c r="L17" l="1"/>
  <c r="L16" s="1"/>
  <c r="N25"/>
  <c r="P25" l="1"/>
  <c r="N17"/>
  <c r="N16" s="1"/>
  <c r="R25" l="1"/>
  <c r="P17"/>
  <c r="P16" s="1"/>
  <c r="T25" l="1"/>
  <c r="R17"/>
  <c r="R16" s="1"/>
  <c r="V25" l="1"/>
  <c r="T17"/>
  <c r="T16" s="1"/>
  <c r="V17" l="1"/>
  <c r="V16" s="1"/>
  <c r="X25"/>
  <c r="Z25" l="1"/>
  <c r="X17"/>
  <c r="X16" s="1"/>
  <c r="AB25" l="1"/>
  <c r="AB17" s="1"/>
  <c r="AB16" s="1"/>
  <c r="Z17"/>
  <c r="Z16" s="1"/>
</calcChain>
</file>

<file path=xl/sharedStrings.xml><?xml version="1.0" encoding="utf-8"?>
<sst xmlns="http://schemas.openxmlformats.org/spreadsheetml/2006/main" count="82" uniqueCount="55">
  <si>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</si>
  <si>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</si>
  <si>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</si>
  <si>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</si>
  <si>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</si>
  <si>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</si>
  <si>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</si>
  <si>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</si>
  <si>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</si>
  <si>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</si>
  <si>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</si>
  <si>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</si>
  <si>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</si>
  <si>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</si>
  <si>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</si>
  <si>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</si>
  <si>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>Приложение № 3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</si>
  <si>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</si>
  <si>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</si>
  <si>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</si>
  <si>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</si>
  <si>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</si>
  <si>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</si>
  <si>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</si>
  <si>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</si>
  <si>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</si>
  <si>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</si>
  <si>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</si>
  <si>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2020 год</t>
  </si>
  <si>
    <t>на 2019 год и на плановый период 2020 и 2021 годов</t>
  </si>
  <si>
    <t>2021 год</t>
  </si>
  <si>
    <t xml:space="preserve">ИСТОЧНИКИ ВНУТРЕННЕГО ФИНАНСИРОВАНИЯ ДЕФИЦИТОВ БЮДЖЕТОВ
</t>
  </si>
  <si>
    <t xml:space="preserve">Изменение остатков средств на счетах по учету средств бюджетов
</t>
  </si>
  <si>
    <t xml:space="preserve">Увеличение остатков средств бюджетов
</t>
  </si>
  <si>
    <t xml:space="preserve">Увеличение прочих остатков средств бюджетов
</t>
  </si>
  <si>
    <t xml:space="preserve">Увеличение прочих остатков денежных средств бюджетов
</t>
  </si>
  <si>
    <t xml:space="preserve">Увеличение прочих остатков денежных средств бюджетов городских округов
</t>
  </si>
  <si>
    <t xml:space="preserve">Уменьшение остатков средств бюджетов
</t>
  </si>
  <si>
    <t xml:space="preserve">Уменьшение прочих остатков средств бюджетов
</t>
  </si>
  <si>
    <t xml:space="preserve">Уменьшение прочих остатков денежных средств бюджетов
</t>
  </si>
  <si>
    <t xml:space="preserve">Уменьшение прочих остатков денежных средств бюджетов городских округов
</t>
  </si>
  <si>
    <t>от 14.12.2018 № 111</t>
  </si>
  <si>
    <t>Изменения 25.01.19</t>
  </si>
  <si>
    <t>Изменения 30.01.19</t>
  </si>
  <si>
    <t>Изменения 22.02.19</t>
  </si>
  <si>
    <t>Изменения 29.03.19</t>
  </si>
  <si>
    <t>Изменения 26.04.19</t>
  </si>
  <si>
    <t>Изменения 28.06.19</t>
  </si>
  <si>
    <t>Изменения 14.06.19</t>
  </si>
  <si>
    <t>Изменения 29.07.19</t>
  </si>
  <si>
    <t>Изменения 25.10.19</t>
  </si>
  <si>
    <t>Изменения 29.11.19</t>
  </si>
  <si>
    <t>Изменения 13.12.19</t>
  </si>
  <si>
    <t>Изменения 27.12.19</t>
  </si>
  <si>
    <t>от __.__.2019 № ___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</si>
</sst>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4" xfId="0" applyNumberFormat="1" applyFont="1" applyFill="1" applyBorder="1" applyAlignment="1">
      <alignment horizontal="center" vertical="top" shrinkToFit="1"/>
    </xf>
    <xf numFmtId="165" fontId="1" fillId="2" borderId="5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vertical="top" wrapText="1"/>
    </xf>
    <xf numFmtId="0" fontId="1" fillId="2" borderId="3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25"/>
  <sheetViews>
    <sheetView tabSelected="1" workbookViewId="0">
      <selection activeCell="B5" sqref="B5:AN5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27" width="12" style="1" hidden="1" customWidth="1"/>
    <col min="28" max="28" width="12" style="1" customWidth="1"/>
    <col min="29" max="36" width="12" style="1" hidden="1" customWidth="1"/>
    <col min="37" max="37" width="12" style="1" customWidth="1"/>
    <col min="38" max="39" width="12" style="1" hidden="1" customWidth="1"/>
    <col min="40" max="40" width="12" style="1" customWidth="1"/>
    <col min="41" max="16384" width="9.140625" style="7"/>
  </cols>
  <sheetData>
    <row r="1" spans="1:40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</row>
    <row r="2" spans="1:40">
      <c r="B2" s="23" t="s">
        <v>15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</row>
    <row r="3" spans="1:40">
      <c r="B3" s="23" t="s">
        <v>11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</row>
    <row r="4" spans="1:40">
      <c r="B4" s="23" t="s">
        <v>54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</row>
    <row r="5" spans="1:40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</row>
    <row r="6" spans="1:40">
      <c r="B6" s="23" t="s">
        <v>16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</row>
    <row r="7" spans="1:40">
      <c r="B7" s="23" t="s">
        <v>15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</row>
    <row r="8" spans="1:40">
      <c r="B8" s="23" t="s">
        <v>11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</row>
    <row r="9" spans="1:40">
      <c r="B9" s="23" t="s">
        <v>41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</row>
    <row r="10" spans="1:40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</row>
    <row r="11" spans="1:40" s="9" customFormat="1" ht="18.75" customHeight="1">
      <c r="A11" s="8" t="s">
        <v>0</v>
      </c>
      <c r="B11" s="24" t="s">
        <v>17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</row>
    <row r="12" spans="1:40" s="9" customFormat="1" ht="18.75" customHeight="1">
      <c r="A12" s="8"/>
      <c r="B12" s="24" t="s">
        <v>29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</row>
    <row r="13" spans="1:40">
      <c r="B13" s="25" t="s">
        <v>14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</row>
    <row r="14" spans="1:40" ht="12.75" customHeight="1">
      <c r="B14" s="19" t="s">
        <v>1</v>
      </c>
      <c r="C14" s="19" t="s">
        <v>10</v>
      </c>
      <c r="D14" s="20" t="s">
        <v>18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2"/>
    </row>
    <row r="15" spans="1:40" ht="48.75" customHeight="1">
      <c r="B15" s="19"/>
      <c r="C15" s="19"/>
      <c r="D15" s="11" t="s">
        <v>21</v>
      </c>
      <c r="E15" s="11" t="s">
        <v>42</v>
      </c>
      <c r="F15" s="11" t="s">
        <v>21</v>
      </c>
      <c r="G15" s="11" t="s">
        <v>43</v>
      </c>
      <c r="H15" s="11" t="s">
        <v>21</v>
      </c>
      <c r="I15" s="11" t="s">
        <v>44</v>
      </c>
      <c r="J15" s="11" t="s">
        <v>21</v>
      </c>
      <c r="K15" s="11" t="s">
        <v>45</v>
      </c>
      <c r="L15" s="11" t="s">
        <v>21</v>
      </c>
      <c r="M15" s="11" t="s">
        <v>46</v>
      </c>
      <c r="N15" s="11" t="s">
        <v>21</v>
      </c>
      <c r="O15" s="11" t="s">
        <v>48</v>
      </c>
      <c r="P15" s="11" t="s">
        <v>21</v>
      </c>
      <c r="Q15" s="11" t="s">
        <v>47</v>
      </c>
      <c r="R15" s="11" t="s">
        <v>21</v>
      </c>
      <c r="S15" s="11" t="s">
        <v>49</v>
      </c>
      <c r="T15" s="11" t="s">
        <v>21</v>
      </c>
      <c r="U15" s="11" t="s">
        <v>50</v>
      </c>
      <c r="V15" s="11" t="s">
        <v>21</v>
      </c>
      <c r="W15" s="11" t="s">
        <v>51</v>
      </c>
      <c r="X15" s="11" t="s">
        <v>21</v>
      </c>
      <c r="Y15" s="11" t="s">
        <v>52</v>
      </c>
      <c r="Z15" s="11" t="s">
        <v>21</v>
      </c>
      <c r="AA15" s="11" t="s">
        <v>53</v>
      </c>
      <c r="AB15" s="11" t="s">
        <v>21</v>
      </c>
      <c r="AC15" s="11" t="s">
        <v>28</v>
      </c>
      <c r="AD15" s="11" t="s">
        <v>46</v>
      </c>
      <c r="AE15" s="11" t="s">
        <v>28</v>
      </c>
      <c r="AF15" s="11" t="s">
        <v>47</v>
      </c>
      <c r="AG15" s="11" t="s">
        <v>28</v>
      </c>
      <c r="AH15" s="11" t="s">
        <v>51</v>
      </c>
      <c r="AI15" s="11" t="s">
        <v>28</v>
      </c>
      <c r="AJ15" s="11" t="s">
        <v>52</v>
      </c>
      <c r="AK15" s="11" t="s">
        <v>28</v>
      </c>
      <c r="AL15" s="11" t="s">
        <v>30</v>
      </c>
      <c r="AM15" s="11"/>
      <c r="AN15" s="11" t="s">
        <v>30</v>
      </c>
    </row>
    <row r="16" spans="1:40" ht="49.5" customHeight="1">
      <c r="B16" s="13" t="s">
        <v>2</v>
      </c>
      <c r="C16" s="14" t="s">
        <v>31</v>
      </c>
      <c r="D16" s="15">
        <f>D17</f>
        <v>0</v>
      </c>
      <c r="E16" s="15">
        <f t="shared" ref="E16:AA16" si="0">E17</f>
        <v>5743.7443499999999</v>
      </c>
      <c r="F16" s="15">
        <f>F17</f>
        <v>5743.7443499999936</v>
      </c>
      <c r="G16" s="15">
        <f t="shared" si="0"/>
        <v>916.01638000000003</v>
      </c>
      <c r="H16" s="15">
        <f>H17</f>
        <v>6659.7607300000382</v>
      </c>
      <c r="I16" s="15">
        <f t="shared" si="0"/>
        <v>2927.78</v>
      </c>
      <c r="J16" s="15">
        <f>J17</f>
        <v>9587.5407300000661</v>
      </c>
      <c r="K16" s="15">
        <f t="shared" si="0"/>
        <v>0</v>
      </c>
      <c r="L16" s="15">
        <f>L17</f>
        <v>9587.5407300000661</v>
      </c>
      <c r="M16" s="15">
        <f t="shared" si="0"/>
        <v>147.99099999999999</v>
      </c>
      <c r="N16" s="15">
        <f>N17</f>
        <v>9735.5317300001043</v>
      </c>
      <c r="O16" s="15">
        <f t="shared" si="0"/>
        <v>0</v>
      </c>
      <c r="P16" s="15">
        <f>P17</f>
        <v>9735.5317300001043</v>
      </c>
      <c r="Q16" s="15">
        <f t="shared" si="0"/>
        <v>0</v>
      </c>
      <c r="R16" s="15">
        <f>R17</f>
        <v>9735.5317300001043</v>
      </c>
      <c r="S16" s="15">
        <f t="shared" si="0"/>
        <v>0</v>
      </c>
      <c r="T16" s="15">
        <f>T17</f>
        <v>9735.5317300001625</v>
      </c>
      <c r="U16" s="15">
        <f t="shared" si="0"/>
        <v>797.06807000000026</v>
      </c>
      <c r="V16" s="15">
        <f>V17</f>
        <v>10532.5998000002</v>
      </c>
      <c r="W16" s="15">
        <f t="shared" si="0"/>
        <v>-791.61938000000009</v>
      </c>
      <c r="X16" s="15">
        <f>X17</f>
        <v>9740.9804200001527</v>
      </c>
      <c r="Y16" s="15">
        <f t="shared" si="0"/>
        <v>-388.03969000000001</v>
      </c>
      <c r="Z16" s="15">
        <f>Z17</f>
        <v>9352.9407300001476</v>
      </c>
      <c r="AA16" s="15">
        <f t="shared" si="0"/>
        <v>-115.50345000000004</v>
      </c>
      <c r="AB16" s="15">
        <f>AB17</f>
        <v>9237.4372800001875</v>
      </c>
      <c r="AC16" s="15">
        <f>AC17</f>
        <v>-1623.5548599999747</v>
      </c>
      <c r="AD16" s="15">
        <f t="shared" ref="AD16:AM16" si="1">AD17</f>
        <v>0</v>
      </c>
      <c r="AE16" s="15">
        <f>AE17</f>
        <v>-1623.5548599999747</v>
      </c>
      <c r="AF16" s="15">
        <f t="shared" si="1"/>
        <v>0</v>
      </c>
      <c r="AG16" s="15">
        <f>AG17</f>
        <v>-1623.5548600000329</v>
      </c>
      <c r="AH16" s="15">
        <f t="shared" si="1"/>
        <v>800</v>
      </c>
      <c r="AI16" s="15">
        <f>AI17</f>
        <v>-823.55486000003293</v>
      </c>
      <c r="AJ16" s="15">
        <f t="shared" si="1"/>
        <v>299</v>
      </c>
      <c r="AK16" s="15">
        <f>AK17</f>
        <v>-524.55486000003293</v>
      </c>
      <c r="AL16" s="15">
        <f>AL17</f>
        <v>4550.020680000016</v>
      </c>
      <c r="AM16" s="15">
        <f t="shared" si="1"/>
        <v>0</v>
      </c>
      <c r="AN16" s="15">
        <f>AN17</f>
        <v>4550.020680000016</v>
      </c>
    </row>
    <row r="17" spans="2:40" ht="38.25" customHeight="1">
      <c r="B17" s="13" t="s">
        <v>3</v>
      </c>
      <c r="C17" s="16" t="s">
        <v>32</v>
      </c>
      <c r="D17" s="15">
        <f>D25+D21</f>
        <v>0</v>
      </c>
      <c r="E17" s="15">
        <f t="shared" ref="E17:G17" si="2">E25+E21</f>
        <v>5743.7443499999999</v>
      </c>
      <c r="F17" s="15">
        <f>F25+F21</f>
        <v>5743.7443499999936</v>
      </c>
      <c r="G17" s="15">
        <f t="shared" si="2"/>
        <v>916.01638000000003</v>
      </c>
      <c r="H17" s="15">
        <f>H25+H21</f>
        <v>6659.7607300000382</v>
      </c>
      <c r="I17" s="15">
        <f t="shared" ref="I17:K17" si="3">I25+I21</f>
        <v>2927.78</v>
      </c>
      <c r="J17" s="15">
        <f>J25+J21</f>
        <v>9587.5407300000661</v>
      </c>
      <c r="K17" s="15">
        <f t="shared" si="3"/>
        <v>0</v>
      </c>
      <c r="L17" s="15">
        <f>L25+L21</f>
        <v>9587.5407300000661</v>
      </c>
      <c r="M17" s="15">
        <f t="shared" ref="M17:O17" si="4">M25+M21</f>
        <v>147.99099999999999</v>
      </c>
      <c r="N17" s="15">
        <f>N25+N21</f>
        <v>9735.5317300001043</v>
      </c>
      <c r="O17" s="15">
        <f t="shared" si="4"/>
        <v>0</v>
      </c>
      <c r="P17" s="15">
        <f>P25+P21</f>
        <v>9735.5317300001043</v>
      </c>
      <c r="Q17" s="15">
        <f t="shared" ref="Q17:S17" si="5">Q25+Q21</f>
        <v>0</v>
      </c>
      <c r="R17" s="15">
        <f>R25+R21</f>
        <v>9735.5317300001043</v>
      </c>
      <c r="S17" s="15">
        <f t="shared" si="5"/>
        <v>0</v>
      </c>
      <c r="T17" s="15">
        <f>T25+T21</f>
        <v>9735.5317300001625</v>
      </c>
      <c r="U17" s="15">
        <f t="shared" ref="U17:W17" si="6">U25+U21</f>
        <v>797.06807000000026</v>
      </c>
      <c r="V17" s="15">
        <f>V25+V21</f>
        <v>10532.5998000002</v>
      </c>
      <c r="W17" s="15">
        <f t="shared" si="6"/>
        <v>-791.61938000000009</v>
      </c>
      <c r="X17" s="15">
        <f>X25+X21</f>
        <v>9740.9804200001527</v>
      </c>
      <c r="Y17" s="15">
        <f t="shared" ref="Y17:AA17" si="7">Y25+Y21</f>
        <v>-388.03969000000001</v>
      </c>
      <c r="Z17" s="15">
        <f>Z25+Z21</f>
        <v>9352.9407300001476</v>
      </c>
      <c r="AA17" s="15">
        <f t="shared" si="7"/>
        <v>-115.50345000000004</v>
      </c>
      <c r="AB17" s="15">
        <f>AB25+AB21</f>
        <v>9237.4372800001875</v>
      </c>
      <c r="AC17" s="15">
        <f>AC25+AC21</f>
        <v>-1623.5548599999747</v>
      </c>
      <c r="AD17" s="15">
        <f t="shared" ref="AD17:AF17" si="8">AD25+AD21</f>
        <v>0</v>
      </c>
      <c r="AE17" s="15">
        <f>AE25+AE21</f>
        <v>-1623.5548599999747</v>
      </c>
      <c r="AF17" s="15">
        <f t="shared" si="8"/>
        <v>0</v>
      </c>
      <c r="AG17" s="15">
        <f>AG25+AG21</f>
        <v>-1623.5548600000329</v>
      </c>
      <c r="AH17" s="15">
        <f t="shared" ref="AH17:AJ17" si="9">AH25+AH21</f>
        <v>800</v>
      </c>
      <c r="AI17" s="15">
        <f>AI25+AI21</f>
        <v>-823.55486000003293</v>
      </c>
      <c r="AJ17" s="15">
        <f t="shared" si="9"/>
        <v>299</v>
      </c>
      <c r="AK17" s="15">
        <f>AK25+AK21</f>
        <v>-524.55486000003293</v>
      </c>
      <c r="AL17" s="15">
        <f>AL25+AL21</f>
        <v>4550.020680000016</v>
      </c>
      <c r="AM17" s="15">
        <f t="shared" ref="AM17" si="10">AM25+AM21</f>
        <v>0</v>
      </c>
      <c r="AN17" s="15">
        <f>AN25+AN21</f>
        <v>4550.020680000016</v>
      </c>
    </row>
    <row r="18" spans="2:40" ht="36.75" customHeight="1">
      <c r="B18" s="12" t="s">
        <v>4</v>
      </c>
      <c r="C18" s="17" t="s">
        <v>33</v>
      </c>
      <c r="D18" s="18">
        <f t="shared" ref="D18:AM20" si="11">D19</f>
        <v>-437958.60105</v>
      </c>
      <c r="E18" s="18">
        <f t="shared" si="11"/>
        <v>0</v>
      </c>
      <c r="F18" s="15">
        <f t="shared" ref="F18:F25" si="12">E18+D18</f>
        <v>-437958.60105</v>
      </c>
      <c r="G18" s="18">
        <f t="shared" si="11"/>
        <v>242.07337999999999</v>
      </c>
      <c r="H18" s="15">
        <f t="shared" ref="H18:H25" si="13">G18+F18</f>
        <v>-437716.52766999998</v>
      </c>
      <c r="I18" s="18">
        <f t="shared" si="11"/>
        <v>0</v>
      </c>
      <c r="J18" s="15">
        <f>I18+H18</f>
        <v>-437716.52766999998</v>
      </c>
      <c r="K18" s="18">
        <f t="shared" si="11"/>
        <v>-6789.1750000000002</v>
      </c>
      <c r="L18" s="15">
        <f>K18+J18</f>
        <v>-444505.70266999997</v>
      </c>
      <c r="M18" s="18">
        <f t="shared" si="11"/>
        <v>-13573.9985</v>
      </c>
      <c r="N18" s="15">
        <f>M18+L18</f>
        <v>-458079.70116999996</v>
      </c>
      <c r="O18" s="18">
        <f t="shared" si="11"/>
        <v>-4101.2689799999998</v>
      </c>
      <c r="P18" s="15">
        <f>O18+N18</f>
        <v>-462180.97014999995</v>
      </c>
      <c r="Q18" s="18">
        <f t="shared" si="11"/>
        <v>-2934.5414900000001</v>
      </c>
      <c r="R18" s="15">
        <f>Q18+P18</f>
        <v>-465115.51163999992</v>
      </c>
      <c r="S18" s="18">
        <f t="shared" si="11"/>
        <v>-72368.695999999996</v>
      </c>
      <c r="T18" s="15">
        <f>S18+R18</f>
        <v>-537484.20763999992</v>
      </c>
      <c r="U18" s="18">
        <f t="shared" si="11"/>
        <v>-4466.3130000000001</v>
      </c>
      <c r="V18" s="15">
        <f>U18+T18</f>
        <v>-541950.52063999989</v>
      </c>
      <c r="W18" s="18">
        <f t="shared" si="11"/>
        <v>-6944.2039700000005</v>
      </c>
      <c r="X18" s="15">
        <f>W18+V18</f>
        <v>-548894.72460999992</v>
      </c>
      <c r="Y18" s="18">
        <f t="shared" si="11"/>
        <v>0</v>
      </c>
      <c r="Z18" s="15">
        <f>Y18+X18</f>
        <v>-548894.72460999992</v>
      </c>
      <c r="AA18" s="18">
        <f t="shared" si="11"/>
        <v>-104.78758000000005</v>
      </c>
      <c r="AB18" s="15">
        <f>AA18+Z18</f>
        <v>-548999.51218999992</v>
      </c>
      <c r="AC18" s="18">
        <f t="shared" si="11"/>
        <v>-421542.11275999999</v>
      </c>
      <c r="AD18" s="18">
        <f t="shared" si="11"/>
        <v>-4993.6499999999996</v>
      </c>
      <c r="AE18" s="15">
        <f>AD18+AC18</f>
        <v>-426535.76276000001</v>
      </c>
      <c r="AF18" s="18">
        <f t="shared" si="11"/>
        <v>-99873</v>
      </c>
      <c r="AG18" s="15">
        <f>AF18+AE18</f>
        <v>-526408.76276000007</v>
      </c>
      <c r="AH18" s="18">
        <f t="shared" si="11"/>
        <v>-71537.2</v>
      </c>
      <c r="AI18" s="15">
        <f>AH18+AG18</f>
        <v>-597945.96276000002</v>
      </c>
      <c r="AJ18" s="18">
        <f t="shared" si="11"/>
        <v>0</v>
      </c>
      <c r="AK18" s="15">
        <f>AJ18+AI18</f>
        <v>-597945.96276000002</v>
      </c>
      <c r="AL18" s="18">
        <f t="shared" si="11"/>
        <v>-420405.14876000001</v>
      </c>
      <c r="AM18" s="18">
        <f t="shared" si="11"/>
        <v>0</v>
      </c>
      <c r="AN18" s="15">
        <f>AM18+AL18</f>
        <v>-420405.14876000001</v>
      </c>
    </row>
    <row r="19" spans="2:40" ht="37.5" customHeight="1">
      <c r="B19" s="12" t="s">
        <v>5</v>
      </c>
      <c r="C19" s="17" t="s">
        <v>34</v>
      </c>
      <c r="D19" s="18">
        <f t="shared" si="11"/>
        <v>-437958.60105</v>
      </c>
      <c r="E19" s="18">
        <f t="shared" si="11"/>
        <v>0</v>
      </c>
      <c r="F19" s="15">
        <f t="shared" si="12"/>
        <v>-437958.60105</v>
      </c>
      <c r="G19" s="18">
        <f t="shared" si="11"/>
        <v>242.07337999999999</v>
      </c>
      <c r="H19" s="15">
        <f t="shared" si="13"/>
        <v>-437716.52766999998</v>
      </c>
      <c r="I19" s="18">
        <f t="shared" si="11"/>
        <v>0</v>
      </c>
      <c r="J19" s="15">
        <f>I19+H19</f>
        <v>-437716.52766999998</v>
      </c>
      <c r="K19" s="18">
        <f t="shared" si="11"/>
        <v>-6789.1750000000002</v>
      </c>
      <c r="L19" s="15">
        <f>K19+J19</f>
        <v>-444505.70266999997</v>
      </c>
      <c r="M19" s="18">
        <f t="shared" si="11"/>
        <v>-13573.9985</v>
      </c>
      <c r="N19" s="15">
        <f>M19+L19</f>
        <v>-458079.70116999996</v>
      </c>
      <c r="O19" s="18">
        <f t="shared" si="11"/>
        <v>-4101.2689799999998</v>
      </c>
      <c r="P19" s="15">
        <f>O19+N19</f>
        <v>-462180.97014999995</v>
      </c>
      <c r="Q19" s="18">
        <f t="shared" si="11"/>
        <v>-2934.5414900000001</v>
      </c>
      <c r="R19" s="15">
        <f>Q19+P19</f>
        <v>-465115.51163999992</v>
      </c>
      <c r="S19" s="18">
        <f t="shared" si="11"/>
        <v>-72368.695999999996</v>
      </c>
      <c r="T19" s="15">
        <f>S19+R19</f>
        <v>-537484.20763999992</v>
      </c>
      <c r="U19" s="18">
        <f t="shared" si="11"/>
        <v>-4466.3130000000001</v>
      </c>
      <c r="V19" s="15">
        <f>U19+T19</f>
        <v>-541950.52063999989</v>
      </c>
      <c r="W19" s="18">
        <f t="shared" si="11"/>
        <v>-6944.2039700000005</v>
      </c>
      <c r="X19" s="15">
        <f>W19+V19</f>
        <v>-548894.72460999992</v>
      </c>
      <c r="Y19" s="18">
        <f t="shared" si="11"/>
        <v>0</v>
      </c>
      <c r="Z19" s="15">
        <f>Y19+X19</f>
        <v>-548894.72460999992</v>
      </c>
      <c r="AA19" s="18">
        <f t="shared" si="11"/>
        <v>-104.78758000000005</v>
      </c>
      <c r="AB19" s="15">
        <f>AA19+Z19</f>
        <v>-548999.51218999992</v>
      </c>
      <c r="AC19" s="18">
        <f t="shared" si="11"/>
        <v>-421542.11275999999</v>
      </c>
      <c r="AD19" s="18">
        <f t="shared" si="11"/>
        <v>-4993.6499999999996</v>
      </c>
      <c r="AE19" s="15">
        <f>AD19+AC19</f>
        <v>-426535.76276000001</v>
      </c>
      <c r="AF19" s="18">
        <f t="shared" si="11"/>
        <v>-99873</v>
      </c>
      <c r="AG19" s="15">
        <f>AF19+AE19</f>
        <v>-526408.76276000007</v>
      </c>
      <c r="AH19" s="18">
        <f t="shared" si="11"/>
        <v>-71537.2</v>
      </c>
      <c r="AI19" s="15">
        <f>AH19+AG19</f>
        <v>-597945.96276000002</v>
      </c>
      <c r="AJ19" s="18">
        <f t="shared" si="11"/>
        <v>0</v>
      </c>
      <c r="AK19" s="15">
        <f>AJ19+AI19</f>
        <v>-597945.96276000002</v>
      </c>
      <c r="AL19" s="18">
        <f t="shared" si="11"/>
        <v>-420405.14876000001</v>
      </c>
      <c r="AM19" s="18">
        <f t="shared" si="11"/>
        <v>0</v>
      </c>
      <c r="AN19" s="15">
        <f>AM19+AL19</f>
        <v>-420405.14876000001</v>
      </c>
    </row>
    <row r="20" spans="2:40" ht="36" customHeight="1">
      <c r="B20" s="12" t="s">
        <v>6</v>
      </c>
      <c r="C20" s="17" t="s">
        <v>35</v>
      </c>
      <c r="D20" s="18">
        <f t="shared" si="11"/>
        <v>-437958.60105</v>
      </c>
      <c r="E20" s="18">
        <f t="shared" si="11"/>
        <v>0</v>
      </c>
      <c r="F20" s="15">
        <f t="shared" si="12"/>
        <v>-437958.60105</v>
      </c>
      <c r="G20" s="18">
        <f t="shared" si="11"/>
        <v>242.07337999999999</v>
      </c>
      <c r="H20" s="15">
        <f t="shared" si="13"/>
        <v>-437716.52766999998</v>
      </c>
      <c r="I20" s="18">
        <f t="shared" si="11"/>
        <v>0</v>
      </c>
      <c r="J20" s="15">
        <f>I20+H20</f>
        <v>-437716.52766999998</v>
      </c>
      <c r="K20" s="18">
        <f t="shared" si="11"/>
        <v>-6789.1750000000002</v>
      </c>
      <c r="L20" s="15">
        <f>K20+J20</f>
        <v>-444505.70266999997</v>
      </c>
      <c r="M20" s="18">
        <f t="shared" si="11"/>
        <v>-13573.9985</v>
      </c>
      <c r="N20" s="15">
        <f>M20+L20</f>
        <v>-458079.70116999996</v>
      </c>
      <c r="O20" s="18">
        <f t="shared" si="11"/>
        <v>-4101.2689799999998</v>
      </c>
      <c r="P20" s="15">
        <f>O20+N20</f>
        <v>-462180.97014999995</v>
      </c>
      <c r="Q20" s="18">
        <f t="shared" si="11"/>
        <v>-2934.5414900000001</v>
      </c>
      <c r="R20" s="15">
        <f>Q20+P20</f>
        <v>-465115.51163999992</v>
      </c>
      <c r="S20" s="18">
        <f t="shared" si="11"/>
        <v>-72368.695999999996</v>
      </c>
      <c r="T20" s="15">
        <f>S20+R20</f>
        <v>-537484.20763999992</v>
      </c>
      <c r="U20" s="18">
        <f t="shared" si="11"/>
        <v>-4466.3130000000001</v>
      </c>
      <c r="V20" s="15">
        <f>U20+T20</f>
        <v>-541950.52063999989</v>
      </c>
      <c r="W20" s="18">
        <f t="shared" si="11"/>
        <v>-6944.2039700000005</v>
      </c>
      <c r="X20" s="15">
        <f>W20+V20</f>
        <v>-548894.72460999992</v>
      </c>
      <c r="Y20" s="18">
        <f t="shared" si="11"/>
        <v>0</v>
      </c>
      <c r="Z20" s="15">
        <f>Y20+X20</f>
        <v>-548894.72460999992</v>
      </c>
      <c r="AA20" s="18">
        <f t="shared" si="11"/>
        <v>-104.78758000000005</v>
      </c>
      <c r="AB20" s="15">
        <f>AA20+Z20</f>
        <v>-548999.51218999992</v>
      </c>
      <c r="AC20" s="18">
        <f t="shared" si="11"/>
        <v>-421542.11275999999</v>
      </c>
      <c r="AD20" s="18">
        <f t="shared" si="11"/>
        <v>-4993.6499999999996</v>
      </c>
      <c r="AE20" s="15">
        <f>AD20+AC20</f>
        <v>-426535.76276000001</v>
      </c>
      <c r="AF20" s="18">
        <f t="shared" si="11"/>
        <v>-99873</v>
      </c>
      <c r="AG20" s="15">
        <f>AF20+AE20</f>
        <v>-526408.76276000007</v>
      </c>
      <c r="AH20" s="18">
        <f t="shared" si="11"/>
        <v>-71537.2</v>
      </c>
      <c r="AI20" s="15">
        <f>AH20+AG20</f>
        <v>-597945.96276000002</v>
      </c>
      <c r="AJ20" s="18">
        <f t="shared" si="11"/>
        <v>0</v>
      </c>
      <c r="AK20" s="15">
        <f>AJ20+AI20</f>
        <v>-597945.96276000002</v>
      </c>
      <c r="AL20" s="18">
        <f t="shared" si="11"/>
        <v>-420405.14876000001</v>
      </c>
      <c r="AM20" s="18">
        <f t="shared" si="11"/>
        <v>0</v>
      </c>
      <c r="AN20" s="15">
        <f>AM20+AL20</f>
        <v>-420405.14876000001</v>
      </c>
    </row>
    <row r="21" spans="2:40" ht="47.25" customHeight="1">
      <c r="B21" s="12" t="s">
        <v>12</v>
      </c>
      <c r="C21" s="17" t="s">
        <v>36</v>
      </c>
      <c r="D21" s="10">
        <v>-437958.60105</v>
      </c>
      <c r="E21" s="10"/>
      <c r="F21" s="15">
        <f t="shared" si="12"/>
        <v>-437958.60105</v>
      </c>
      <c r="G21" s="10">
        <v>242.07337999999999</v>
      </c>
      <c r="H21" s="15">
        <f t="shared" si="13"/>
        <v>-437716.52766999998</v>
      </c>
      <c r="I21" s="10"/>
      <c r="J21" s="15">
        <f>I21+H21</f>
        <v>-437716.52766999998</v>
      </c>
      <c r="K21" s="10">
        <v>-6789.1750000000002</v>
      </c>
      <c r="L21" s="15">
        <f>K21+J21</f>
        <v>-444505.70266999997</v>
      </c>
      <c r="M21" s="10">
        <f>-13234.3985-339.6</f>
        <v>-13573.9985</v>
      </c>
      <c r="N21" s="15">
        <f>M21+L21</f>
        <v>-458079.70116999996</v>
      </c>
      <c r="O21" s="10">
        <v>-4101.2689799999998</v>
      </c>
      <c r="P21" s="15">
        <f>O21+N21</f>
        <v>-462180.97014999995</v>
      </c>
      <c r="Q21" s="10">
        <v>-2934.5414900000001</v>
      </c>
      <c r="R21" s="15">
        <f>Q21+P21</f>
        <v>-465115.51163999992</v>
      </c>
      <c r="S21" s="10">
        <v>-72368.695999999996</v>
      </c>
      <c r="T21" s="15">
        <f>S21+R21</f>
        <v>-537484.20763999992</v>
      </c>
      <c r="U21" s="10">
        <v>-4466.3130000000001</v>
      </c>
      <c r="V21" s="15">
        <f>U21+T21</f>
        <v>-541950.52063999989</v>
      </c>
      <c r="W21" s="10">
        <f>-2657.69307-4286.5109</f>
        <v>-6944.2039700000005</v>
      </c>
      <c r="X21" s="15">
        <f>W21+V21</f>
        <v>-548894.72460999992</v>
      </c>
      <c r="Y21" s="10"/>
      <c r="Z21" s="15">
        <f>Y21+X21</f>
        <v>-548894.72460999992</v>
      </c>
      <c r="AA21" s="10">
        <f>285.81242-390.6</f>
        <v>-104.78758000000005</v>
      </c>
      <c r="AB21" s="15">
        <f>AA21+Z21</f>
        <v>-548999.51218999992</v>
      </c>
      <c r="AC21" s="10">
        <v>-421542.11275999999</v>
      </c>
      <c r="AD21" s="10">
        <v>-4993.6499999999996</v>
      </c>
      <c r="AE21" s="15">
        <f>AD21+AC21</f>
        <v>-426535.76276000001</v>
      </c>
      <c r="AF21" s="10">
        <v>-99873</v>
      </c>
      <c r="AG21" s="15">
        <f>AF21+AE21</f>
        <v>-526408.76276000007</v>
      </c>
      <c r="AH21" s="10">
        <v>-71537.2</v>
      </c>
      <c r="AI21" s="15">
        <f>AH21+AG21</f>
        <v>-597945.96276000002</v>
      </c>
      <c r="AJ21" s="10"/>
      <c r="AK21" s="15">
        <f>AJ21+AI21</f>
        <v>-597945.96276000002</v>
      </c>
      <c r="AL21" s="10">
        <v>-420405.14876000001</v>
      </c>
      <c r="AM21" s="10"/>
      <c r="AN21" s="15">
        <f>AM21+AL21</f>
        <v>-420405.14876000001</v>
      </c>
    </row>
    <row r="22" spans="2:40" ht="36.75" customHeight="1">
      <c r="B22" s="12" t="s">
        <v>7</v>
      </c>
      <c r="C22" s="17" t="s">
        <v>37</v>
      </c>
      <c r="D22" s="10">
        <f t="shared" ref="D22:AM24" si="14">D23</f>
        <v>437958.60105</v>
      </c>
      <c r="E22" s="10">
        <f t="shared" si="14"/>
        <v>5743.7443499999999</v>
      </c>
      <c r="F22" s="15">
        <f t="shared" si="12"/>
        <v>443702.34539999999</v>
      </c>
      <c r="G22" s="10">
        <f t="shared" si="14"/>
        <v>673.94299999999998</v>
      </c>
      <c r="H22" s="15">
        <f t="shared" si="13"/>
        <v>444376.28840000002</v>
      </c>
      <c r="I22" s="10">
        <f t="shared" si="14"/>
        <v>2927.78</v>
      </c>
      <c r="J22" s="15">
        <f>I22+H22</f>
        <v>447304.06840000005</v>
      </c>
      <c r="K22" s="10">
        <f t="shared" si="14"/>
        <v>6789.1750000000002</v>
      </c>
      <c r="L22" s="15">
        <f>K22+J22</f>
        <v>454093.24340000004</v>
      </c>
      <c r="M22" s="10">
        <f t="shared" si="14"/>
        <v>13721.9895</v>
      </c>
      <c r="N22" s="15">
        <f>M22+L22</f>
        <v>467815.23290000006</v>
      </c>
      <c r="O22" s="10">
        <f t="shared" si="14"/>
        <v>4101.2689799999998</v>
      </c>
      <c r="P22" s="15">
        <f>O22+N22</f>
        <v>471916.50188000005</v>
      </c>
      <c r="Q22" s="10">
        <f t="shared" si="14"/>
        <v>2934.5414900000001</v>
      </c>
      <c r="R22" s="15">
        <f>Q22+P22</f>
        <v>474851.04337000003</v>
      </c>
      <c r="S22" s="10">
        <f t="shared" si="14"/>
        <v>72368.695999999996</v>
      </c>
      <c r="T22" s="15">
        <f>S22+R22</f>
        <v>547219.73937000008</v>
      </c>
      <c r="U22" s="10">
        <f t="shared" si="14"/>
        <v>5263.3810700000004</v>
      </c>
      <c r="V22" s="15">
        <f>U22+T22</f>
        <v>552483.12044000009</v>
      </c>
      <c r="W22" s="10">
        <f t="shared" si="14"/>
        <v>6152.5845900000004</v>
      </c>
      <c r="X22" s="15">
        <f>W22+V22</f>
        <v>558635.70503000007</v>
      </c>
      <c r="Y22" s="10">
        <f t="shared" si="14"/>
        <v>-388.03969000000001</v>
      </c>
      <c r="Z22" s="15">
        <f>Y22+X22</f>
        <v>558247.66534000007</v>
      </c>
      <c r="AA22" s="10">
        <f t="shared" si="14"/>
        <v>-10.715869999999995</v>
      </c>
      <c r="AB22" s="15">
        <f>AA22+Z22</f>
        <v>558236.94947000011</v>
      </c>
      <c r="AC22" s="10">
        <f t="shared" si="14"/>
        <v>419918.55790000001</v>
      </c>
      <c r="AD22" s="10">
        <f t="shared" si="14"/>
        <v>4993.6499999999996</v>
      </c>
      <c r="AE22" s="15">
        <f>AD22+AC22</f>
        <v>424912.20790000004</v>
      </c>
      <c r="AF22" s="10">
        <f t="shared" si="14"/>
        <v>99873</v>
      </c>
      <c r="AG22" s="15">
        <f>AF22+AE22</f>
        <v>524785.20790000004</v>
      </c>
      <c r="AH22" s="10">
        <f t="shared" si="14"/>
        <v>72337.2</v>
      </c>
      <c r="AI22" s="15">
        <f>AH22+AG22</f>
        <v>597122.40789999999</v>
      </c>
      <c r="AJ22" s="10">
        <f t="shared" si="14"/>
        <v>299</v>
      </c>
      <c r="AK22" s="15">
        <f>AJ22+AI22</f>
        <v>597421.40789999999</v>
      </c>
      <c r="AL22" s="10">
        <f t="shared" si="14"/>
        <v>424955.16944000003</v>
      </c>
      <c r="AM22" s="10">
        <f t="shared" si="14"/>
        <v>0</v>
      </c>
      <c r="AN22" s="15">
        <f>AM22+AL22</f>
        <v>424955.16944000003</v>
      </c>
    </row>
    <row r="23" spans="2:40" ht="36.75" customHeight="1">
      <c r="B23" s="12" t="s">
        <v>8</v>
      </c>
      <c r="C23" s="17" t="s">
        <v>38</v>
      </c>
      <c r="D23" s="10">
        <f t="shared" si="14"/>
        <v>437958.60105</v>
      </c>
      <c r="E23" s="10">
        <f t="shared" si="14"/>
        <v>5743.7443499999999</v>
      </c>
      <c r="F23" s="15">
        <f t="shared" si="12"/>
        <v>443702.34539999999</v>
      </c>
      <c r="G23" s="10">
        <f t="shared" si="14"/>
        <v>673.94299999999998</v>
      </c>
      <c r="H23" s="15">
        <f t="shared" si="13"/>
        <v>444376.28840000002</v>
      </c>
      <c r="I23" s="10">
        <f t="shared" si="14"/>
        <v>2927.78</v>
      </c>
      <c r="J23" s="15">
        <f t="shared" ref="J23:J25" si="15">I23+H23</f>
        <v>447304.06840000005</v>
      </c>
      <c r="K23" s="10">
        <f t="shared" si="14"/>
        <v>6789.1750000000002</v>
      </c>
      <c r="L23" s="15">
        <f t="shared" ref="L23:L25" si="16">K23+J23</f>
        <v>454093.24340000004</v>
      </c>
      <c r="M23" s="10">
        <f t="shared" si="14"/>
        <v>13721.9895</v>
      </c>
      <c r="N23" s="15">
        <f t="shared" ref="N23:N25" si="17">M23+L23</f>
        <v>467815.23290000006</v>
      </c>
      <c r="O23" s="10">
        <f t="shared" si="14"/>
        <v>4101.2689799999998</v>
      </c>
      <c r="P23" s="15">
        <f t="shared" ref="P23:P25" si="18">O23+N23</f>
        <v>471916.50188000005</v>
      </c>
      <c r="Q23" s="10">
        <f t="shared" si="14"/>
        <v>2934.5414900000001</v>
      </c>
      <c r="R23" s="15">
        <f t="shared" ref="R23:R25" si="19">Q23+P23</f>
        <v>474851.04337000003</v>
      </c>
      <c r="S23" s="10">
        <f t="shared" si="14"/>
        <v>72368.695999999996</v>
      </c>
      <c r="T23" s="15">
        <f t="shared" ref="T23:T25" si="20">S23+R23</f>
        <v>547219.73937000008</v>
      </c>
      <c r="U23" s="10">
        <f t="shared" si="14"/>
        <v>5263.3810700000004</v>
      </c>
      <c r="V23" s="15">
        <f t="shared" ref="V23:V25" si="21">U23+T23</f>
        <v>552483.12044000009</v>
      </c>
      <c r="W23" s="10">
        <f t="shared" si="14"/>
        <v>6152.5845900000004</v>
      </c>
      <c r="X23" s="15">
        <f t="shared" ref="X23:X25" si="22">W23+V23</f>
        <v>558635.70503000007</v>
      </c>
      <c r="Y23" s="10">
        <f t="shared" si="14"/>
        <v>-388.03969000000001</v>
      </c>
      <c r="Z23" s="15">
        <f t="shared" ref="Z23:Z25" si="23">Y23+X23</f>
        <v>558247.66534000007</v>
      </c>
      <c r="AA23" s="10">
        <f t="shared" si="14"/>
        <v>-10.715869999999995</v>
      </c>
      <c r="AB23" s="15">
        <f t="shared" ref="AB23:AB25" si="24">AA23+Z23</f>
        <v>558236.94947000011</v>
      </c>
      <c r="AC23" s="10">
        <f t="shared" si="14"/>
        <v>419918.55790000001</v>
      </c>
      <c r="AD23" s="10">
        <f t="shared" si="14"/>
        <v>4993.6499999999996</v>
      </c>
      <c r="AE23" s="15">
        <f t="shared" ref="AE23:AE25" si="25">AD23+AC23</f>
        <v>424912.20790000004</v>
      </c>
      <c r="AF23" s="10">
        <f t="shared" si="14"/>
        <v>99873</v>
      </c>
      <c r="AG23" s="15">
        <f t="shared" ref="AG23:AG25" si="26">AF23+AE23</f>
        <v>524785.20790000004</v>
      </c>
      <c r="AH23" s="10">
        <f t="shared" si="14"/>
        <v>72337.2</v>
      </c>
      <c r="AI23" s="15">
        <f t="shared" ref="AI23:AI25" si="27">AH23+AG23</f>
        <v>597122.40789999999</v>
      </c>
      <c r="AJ23" s="10">
        <f t="shared" si="14"/>
        <v>299</v>
      </c>
      <c r="AK23" s="15">
        <f t="shared" ref="AK23:AK25" si="28">AJ23+AI23</f>
        <v>597421.40789999999</v>
      </c>
      <c r="AL23" s="10">
        <f t="shared" si="14"/>
        <v>424955.16944000003</v>
      </c>
      <c r="AM23" s="10">
        <f t="shared" si="14"/>
        <v>0</v>
      </c>
      <c r="AN23" s="15">
        <f t="shared" ref="AN23:AN25" si="29">AM23+AL23</f>
        <v>424955.16944000003</v>
      </c>
    </row>
    <row r="24" spans="2:40" ht="36.75" customHeight="1">
      <c r="B24" s="12" t="s">
        <v>9</v>
      </c>
      <c r="C24" s="17" t="s">
        <v>39</v>
      </c>
      <c r="D24" s="10">
        <f t="shared" si="14"/>
        <v>437958.60105</v>
      </c>
      <c r="E24" s="10">
        <f t="shared" si="14"/>
        <v>5743.7443499999999</v>
      </c>
      <c r="F24" s="15">
        <f t="shared" si="12"/>
        <v>443702.34539999999</v>
      </c>
      <c r="G24" s="10">
        <f t="shared" si="14"/>
        <v>673.94299999999998</v>
      </c>
      <c r="H24" s="15">
        <f t="shared" si="13"/>
        <v>444376.28840000002</v>
      </c>
      <c r="I24" s="10">
        <f t="shared" si="14"/>
        <v>2927.78</v>
      </c>
      <c r="J24" s="15">
        <f t="shared" si="15"/>
        <v>447304.06840000005</v>
      </c>
      <c r="K24" s="10">
        <f t="shared" si="14"/>
        <v>6789.1750000000002</v>
      </c>
      <c r="L24" s="15">
        <f t="shared" si="16"/>
        <v>454093.24340000004</v>
      </c>
      <c r="M24" s="10">
        <f t="shared" si="14"/>
        <v>13721.9895</v>
      </c>
      <c r="N24" s="15">
        <f t="shared" si="17"/>
        <v>467815.23290000006</v>
      </c>
      <c r="O24" s="10">
        <f t="shared" si="14"/>
        <v>4101.2689799999998</v>
      </c>
      <c r="P24" s="15">
        <f t="shared" si="18"/>
        <v>471916.50188000005</v>
      </c>
      <c r="Q24" s="10">
        <f t="shared" si="14"/>
        <v>2934.5414900000001</v>
      </c>
      <c r="R24" s="15">
        <f t="shared" si="19"/>
        <v>474851.04337000003</v>
      </c>
      <c r="S24" s="10">
        <f t="shared" si="14"/>
        <v>72368.695999999996</v>
      </c>
      <c r="T24" s="15">
        <f t="shared" si="20"/>
        <v>547219.73937000008</v>
      </c>
      <c r="U24" s="10">
        <f t="shared" si="14"/>
        <v>5263.3810700000004</v>
      </c>
      <c r="V24" s="15">
        <f t="shared" si="21"/>
        <v>552483.12044000009</v>
      </c>
      <c r="W24" s="10">
        <f t="shared" si="14"/>
        <v>6152.5845900000004</v>
      </c>
      <c r="X24" s="15">
        <f t="shared" si="22"/>
        <v>558635.70503000007</v>
      </c>
      <c r="Y24" s="10">
        <f t="shared" si="14"/>
        <v>-388.03969000000001</v>
      </c>
      <c r="Z24" s="15">
        <f t="shared" si="23"/>
        <v>558247.66534000007</v>
      </c>
      <c r="AA24" s="10">
        <f t="shared" si="14"/>
        <v>-10.715869999999995</v>
      </c>
      <c r="AB24" s="15">
        <f t="shared" si="24"/>
        <v>558236.94947000011</v>
      </c>
      <c r="AC24" s="10">
        <f t="shared" si="14"/>
        <v>419918.55790000001</v>
      </c>
      <c r="AD24" s="10">
        <f t="shared" si="14"/>
        <v>4993.6499999999996</v>
      </c>
      <c r="AE24" s="15">
        <f t="shared" si="25"/>
        <v>424912.20790000004</v>
      </c>
      <c r="AF24" s="10">
        <f t="shared" si="14"/>
        <v>99873</v>
      </c>
      <c r="AG24" s="15">
        <f t="shared" si="26"/>
        <v>524785.20790000004</v>
      </c>
      <c r="AH24" s="10">
        <f t="shared" si="14"/>
        <v>72337.2</v>
      </c>
      <c r="AI24" s="15">
        <f t="shared" si="27"/>
        <v>597122.40789999999</v>
      </c>
      <c r="AJ24" s="10">
        <f t="shared" si="14"/>
        <v>299</v>
      </c>
      <c r="AK24" s="15">
        <f t="shared" si="28"/>
        <v>597421.40789999999</v>
      </c>
      <c r="AL24" s="10">
        <f t="shared" si="14"/>
        <v>424955.16944000003</v>
      </c>
      <c r="AM24" s="10">
        <f t="shared" si="14"/>
        <v>0</v>
      </c>
      <c r="AN24" s="15">
        <f t="shared" si="29"/>
        <v>424955.16944000003</v>
      </c>
    </row>
    <row r="25" spans="2:40" ht="47.25" customHeight="1">
      <c r="B25" s="12" t="s">
        <v>13</v>
      </c>
      <c r="C25" s="17" t="s">
        <v>40</v>
      </c>
      <c r="D25" s="10">
        <v>437958.60105</v>
      </c>
      <c r="E25" s="10">
        <v>5743.7443499999999</v>
      </c>
      <c r="F25" s="15">
        <f t="shared" si="12"/>
        <v>443702.34539999999</v>
      </c>
      <c r="G25" s="10">
        <v>673.94299999999998</v>
      </c>
      <c r="H25" s="15">
        <f t="shared" si="13"/>
        <v>444376.28840000002</v>
      </c>
      <c r="I25" s="10">
        <v>2927.78</v>
      </c>
      <c r="J25" s="15">
        <f t="shared" si="15"/>
        <v>447304.06840000005</v>
      </c>
      <c r="K25" s="10">
        <v>6789.1750000000002</v>
      </c>
      <c r="L25" s="15">
        <f t="shared" si="16"/>
        <v>454093.24340000004</v>
      </c>
      <c r="M25" s="10">
        <f>147.991+13234.3985+339.6</f>
        <v>13721.9895</v>
      </c>
      <c r="N25" s="15">
        <f t="shared" si="17"/>
        <v>467815.23290000006</v>
      </c>
      <c r="O25" s="10">
        <v>4101.2689799999998</v>
      </c>
      <c r="P25" s="15">
        <f t="shared" si="18"/>
        <v>471916.50188000005</v>
      </c>
      <c r="Q25" s="10">
        <v>2934.5414900000001</v>
      </c>
      <c r="R25" s="15">
        <f t="shared" si="19"/>
        <v>474851.04337000003</v>
      </c>
      <c r="S25" s="10">
        <v>72368.695999999996</v>
      </c>
      <c r="T25" s="15">
        <f t="shared" si="20"/>
        <v>547219.73937000008</v>
      </c>
      <c r="U25" s="10">
        <v>5263.3810700000004</v>
      </c>
      <c r="V25" s="15">
        <f t="shared" si="21"/>
        <v>552483.12044000009</v>
      </c>
      <c r="W25" s="10">
        <f>1866.07369+4286.5109</f>
        <v>6152.5845900000004</v>
      </c>
      <c r="X25" s="15">
        <f t="shared" si="22"/>
        <v>558635.70503000007</v>
      </c>
      <c r="Y25" s="10">
        <v>-388.03969000000001</v>
      </c>
      <c r="Z25" s="15">
        <f t="shared" si="23"/>
        <v>558247.66534000007</v>
      </c>
      <c r="AA25" s="10">
        <f>-401.31587+390.6</f>
        <v>-10.715869999999995</v>
      </c>
      <c r="AB25" s="15">
        <f t="shared" si="24"/>
        <v>558236.94947000011</v>
      </c>
      <c r="AC25" s="10">
        <v>419918.55790000001</v>
      </c>
      <c r="AD25" s="10">
        <v>4993.6499999999996</v>
      </c>
      <c r="AE25" s="15">
        <f t="shared" si="25"/>
        <v>424912.20790000004</v>
      </c>
      <c r="AF25" s="10">
        <v>99873</v>
      </c>
      <c r="AG25" s="15">
        <f t="shared" si="26"/>
        <v>524785.20790000004</v>
      </c>
      <c r="AH25" s="10">
        <f>71537.2+800</f>
        <v>72337.2</v>
      </c>
      <c r="AI25" s="15">
        <f t="shared" si="27"/>
        <v>597122.40789999999</v>
      </c>
      <c r="AJ25" s="10">
        <v>299</v>
      </c>
      <c r="AK25" s="15">
        <f t="shared" si="28"/>
        <v>597421.40789999999</v>
      </c>
      <c r="AL25" s="10">
        <v>424955.16944000003</v>
      </c>
      <c r="AM25" s="10"/>
      <c r="AN25" s="15">
        <f t="shared" si="29"/>
        <v>424955.16944000003</v>
      </c>
    </row>
  </sheetData>
  <mergeCells count="16">
    <mergeCell ref="C14:C15"/>
    <mergeCell ref="B14:B15"/>
    <mergeCell ref="D14:AN14"/>
    <mergeCell ref="B1:AN1"/>
    <mergeCell ref="B2:AN2"/>
    <mergeCell ref="B3:AN3"/>
    <mergeCell ref="B4:AN4"/>
    <mergeCell ref="B5:AN5"/>
    <mergeCell ref="B11:AN11"/>
    <mergeCell ref="B12:AN12"/>
    <mergeCell ref="B13:AN13"/>
    <mergeCell ref="B6:AN6"/>
    <mergeCell ref="B7:AN7"/>
    <mergeCell ref="B8:AN8"/>
    <mergeCell ref="B9:AN9"/>
    <mergeCell ref="B10:AN10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27"/>
      <c r="B1" s="27" t="s">
        <v>22</v>
      </c>
      <c r="C1" s="27"/>
      <c r="D1" s="27"/>
    </row>
    <row r="2" spans="1:4" ht="15.75">
      <c r="A2" s="27"/>
      <c r="B2" s="2" t="s">
        <v>19</v>
      </c>
      <c r="C2" s="2" t="s">
        <v>20</v>
      </c>
      <c r="D2" s="2" t="s">
        <v>21</v>
      </c>
    </row>
    <row r="3" spans="1:4" ht="15.75">
      <c r="A3" s="3" t="s">
        <v>23</v>
      </c>
      <c r="B3" s="4" t="e">
        <f>-Лист1!#REF!</f>
        <v>#REF!</v>
      </c>
      <c r="C3" s="4">
        <f>-Лист1!AC21</f>
        <v>421542.11275999999</v>
      </c>
      <c r="D3" s="4">
        <f>-Лист1!AL21</f>
        <v>420405.14876000001</v>
      </c>
    </row>
    <row r="4" spans="1:4" ht="31.5">
      <c r="A4" s="5" t="s">
        <v>24</v>
      </c>
      <c r="B4" s="6" t="e">
        <f>B3/[1]Лист1!$C$258*100</f>
        <v>#REF!</v>
      </c>
      <c r="C4" s="6" t="e">
        <f>C3/B3*100</f>
        <v>#REF!</v>
      </c>
      <c r="D4" s="6">
        <f>D3/C3*100</f>
        <v>99.730284598956004</v>
      </c>
    </row>
    <row r="5" spans="1:4" ht="15.75">
      <c r="A5" s="5" t="s">
        <v>25</v>
      </c>
      <c r="B5" s="6" t="e">
        <f>B3/[2]Лист1!$P$277*100</f>
        <v>#REF!</v>
      </c>
      <c r="C5" s="6">
        <f>C3/[2]Лист1!$P$277*100</f>
        <v>100.04916827340742</v>
      </c>
      <c r="D5" s="6">
        <f>D3/[2]Лист1!$P$277*100</f>
        <v>99.779320257957608</v>
      </c>
    </row>
    <row r="6" spans="1:4" ht="15.75">
      <c r="A6" s="3" t="s">
        <v>26</v>
      </c>
      <c r="B6" s="4" t="e">
        <f>Лист1!#REF!</f>
        <v>#REF!</v>
      </c>
      <c r="C6" s="4">
        <f>Лист1!AC25</f>
        <v>419918.55790000001</v>
      </c>
      <c r="D6" s="4">
        <f>Лист1!AL25</f>
        <v>424955.16944000003</v>
      </c>
    </row>
    <row r="7" spans="1:4" ht="31.5">
      <c r="A7" s="5" t="s">
        <v>24</v>
      </c>
      <c r="B7" s="6" t="e">
        <f>B6/[3]Лист1!$D$20*100</f>
        <v>#REF!</v>
      </c>
      <c r="C7" s="6" t="e">
        <f>C6/B6*100</f>
        <v>#REF!</v>
      </c>
      <c r="D7" s="6">
        <f>D6/C6*100</f>
        <v>101.19942580418164</v>
      </c>
    </row>
    <row r="8" spans="1:4" ht="15.75">
      <c r="A8" s="5" t="s">
        <v>25</v>
      </c>
      <c r="B8" s="6" t="e">
        <f>B6/429642.09767*100</f>
        <v>#REF!</v>
      </c>
      <c r="C8" s="6">
        <f>C6/429642.09767*100</f>
        <v>97.73682797315908</v>
      </c>
      <c r="D8" s="6">
        <f t="shared" ref="D8" si="0">D6/429642.09767*100</f>
        <v>98.909108708057772</v>
      </c>
    </row>
    <row r="9" spans="1:4" ht="31.5">
      <c r="A9" s="3" t="s">
        <v>27</v>
      </c>
      <c r="B9" s="4" t="e">
        <f>B3-B6</f>
        <v>#REF!</v>
      </c>
      <c r="C9" s="4">
        <f t="shared" ref="C9:D9" si="1">C3-C6</f>
        <v>1623.5548599999747</v>
      </c>
      <c r="D9" s="4">
        <f t="shared" si="1"/>
        <v>-4550.020680000016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Прил № 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Ольга</cp:lastModifiedBy>
  <cp:lastPrinted>2019-02-28T11:11:17Z</cp:lastPrinted>
  <dcterms:created xsi:type="dcterms:W3CDTF">2009-01-23T07:46:30Z</dcterms:created>
  <dcterms:modified xsi:type="dcterms:W3CDTF">2020-03-02T08:27:44Z</dcterms:modified>
</cp:coreProperties>
</file>