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0" yWindow="120" windowWidth="6540" windowHeight="6570"/>
  </bookViews>
  <sheets>
    <sheet name="Лист1" sheetId="1" r:id="rId1"/>
    <sheet name="Прил № 1" sheetId="2" r:id="rId2"/>
    <sheet name="Лист3" sheetId="3" r:id="rId3"/>
  </sheets>
  <externalReferences>
    <externalReference r:id="rId4"/>
    <externalReference r:id="rId5"/>
    <externalReference r:id="rId6"/>
  </externalReferences>
  <calcPr calcId="125725"/>
</workbook>
</file>

<file path=xl/calcChain.xml><?xml version="1.0" encoding="utf-8"?>
<calcChain xmlns="http://schemas.openxmlformats.org/spreadsheetml/2006/main">
  <c r="L21" i="1"/>
  <c r="L25"/>
  <c r="K24"/>
  <c r="K23" s="1"/>
  <c r="K22" s="1"/>
  <c r="L22" s="1"/>
  <c r="K20"/>
  <c r="K19" s="1"/>
  <c r="K18" s="1"/>
  <c r="L18" s="1"/>
  <c r="K17"/>
  <c r="K16" s="1"/>
  <c r="L16" s="1"/>
  <c r="I21"/>
  <c r="I25"/>
  <c r="H24"/>
  <c r="H23" s="1"/>
  <c r="H22" s="1"/>
  <c r="I22" s="1"/>
  <c r="H20"/>
  <c r="H19" s="1"/>
  <c r="H18" s="1"/>
  <c r="I18" s="1"/>
  <c r="H17"/>
  <c r="H16" s="1"/>
  <c r="I16" s="1"/>
  <c r="E24"/>
  <c r="E23" s="1"/>
  <c r="E22" s="1"/>
  <c r="E20"/>
  <c r="E19" s="1"/>
  <c r="E18" s="1"/>
  <c r="E17"/>
  <c r="J25"/>
  <c r="G25"/>
  <c r="G24" s="1"/>
  <c r="G23" s="1"/>
  <c r="G22" s="1"/>
  <c r="D25"/>
  <c r="F25" s="1"/>
  <c r="J21"/>
  <c r="G21"/>
  <c r="D21"/>
  <c r="F21" s="1"/>
  <c r="I19" l="1"/>
  <c r="L23"/>
  <c r="L24"/>
  <c r="L19"/>
  <c r="L17"/>
  <c r="L20"/>
  <c r="I24"/>
  <c r="I23"/>
  <c r="I17"/>
  <c r="I20"/>
  <c r="E16"/>
  <c r="B3" i="2"/>
  <c r="B4" s="1"/>
  <c r="D6"/>
  <c r="D8" s="1"/>
  <c r="C6"/>
  <c r="C8" s="1"/>
  <c r="B6"/>
  <c r="B7" s="1"/>
  <c r="J24" i="1"/>
  <c r="B5" i="2" l="1"/>
  <c r="D7"/>
  <c r="C7"/>
  <c r="B8"/>
  <c r="B9"/>
  <c r="J23" i="1"/>
  <c r="J22" l="1"/>
  <c r="C3" i="2"/>
  <c r="C4" s="1"/>
  <c r="D20" i="1"/>
  <c r="J20"/>
  <c r="J19" s="1"/>
  <c r="J18" s="1"/>
  <c r="J17"/>
  <c r="J16" s="1"/>
  <c r="D3" i="2"/>
  <c r="D9" s="1"/>
  <c r="G17" i="1"/>
  <c r="G16" s="1"/>
  <c r="G20"/>
  <c r="G19" s="1"/>
  <c r="G18" s="1"/>
  <c r="D19" l="1"/>
  <c r="F20"/>
  <c r="D5" i="2"/>
  <c r="C5"/>
  <c r="D4"/>
  <c r="C9"/>
  <c r="D18" i="1" l="1"/>
  <c r="F18" s="1"/>
  <c r="F19"/>
  <c r="D17"/>
  <c r="D24"/>
  <c r="D23" l="1"/>
  <c r="F24"/>
  <c r="D16"/>
  <c r="F16" s="1"/>
  <c r="F17"/>
  <c r="D22" l="1"/>
  <c r="F22" s="1"/>
  <c r="F23"/>
</calcChain>
</file>

<file path=xl/sharedStrings.xml><?xml version="1.0" encoding="utf-8"?>
<sst xmlns="http://schemas.openxmlformats.org/spreadsheetml/2006/main" count="55" uniqueCount="45">
  <si>
    <t>Источники внутреннего финансирования дефицита бюджета города</t>
  </si>
  <si>
    <t>Код классификации источников финансирования дефицитов бюджетов</t>
  </si>
  <si>
    <t>000 01 00 00 00 00 0000 000</t>
  </si>
  <si>
    <t>000 01 05 00 00 00 0000 000</t>
  </si>
  <si>
    <t>000 01 05 00 00 00 0000 500</t>
  </si>
  <si>
    <t>000 01 05 02 00 00 0000 500</t>
  </si>
  <si>
    <t>000 01 05 02 01 00 0000 510</t>
  </si>
  <si>
    <t>000 01 05 00 00 00 0000 600</t>
  </si>
  <si>
    <t>000 01 05 02 00 00 0000 600</t>
  </si>
  <si>
    <t>000 01 05 02 01 00 0000 610</t>
  </si>
  <si>
    <t>Наименование кода классификации источников финансирования дефицита бюджета</t>
  </si>
  <si>
    <t>городского округа Тейково</t>
  </si>
  <si>
    <t>056 01 05 02 01 04 0000 510</t>
  </si>
  <si>
    <t>056 01 05 02 01 04 0000 610</t>
  </si>
  <si>
    <t>(тыс. руб.)</t>
  </si>
  <si>
    <t>к решению городской Думы</t>
  </si>
  <si>
    <t>Приложение № 3</t>
  </si>
  <si>
    <t xml:space="preserve">Источники внутреннего финансирования дефицита бюджета города
</t>
  </si>
  <si>
    <t>Сумма</t>
  </si>
  <si>
    <t>2017 год</t>
  </si>
  <si>
    <t>2018 год</t>
  </si>
  <si>
    <t>2019 год</t>
  </si>
  <si>
    <t>Проект (тыс. руб.)</t>
  </si>
  <si>
    <t>Доходы – всего:</t>
  </si>
  <si>
    <t>% к предыдущему году</t>
  </si>
  <si>
    <t>% к 2015 году</t>
  </si>
  <si>
    <t>Расходы – всего:</t>
  </si>
  <si>
    <t>Дефицит (-), профицит (+)</t>
  </si>
  <si>
    <t>2020 год</t>
  </si>
  <si>
    <t>2021 год</t>
  </si>
  <si>
    <t xml:space="preserve">Изменение остатков средств на счетах по учету средств бюджетов
</t>
  </si>
  <si>
    <t xml:space="preserve">Увеличение прочих остатков средств бюджетов
</t>
  </si>
  <si>
    <t xml:space="preserve">Увеличение прочих остатков денежных средств бюджетов городских округов
</t>
  </si>
  <si>
    <t xml:space="preserve">Уменьшение остатков средств бюджетов
</t>
  </si>
  <si>
    <t xml:space="preserve">Уменьшение прочих остатков денежных средств бюджетов
</t>
  </si>
  <si>
    <t xml:space="preserve">Уменьшение прочих остатков денежных средств бюджетов городских округов
</t>
  </si>
  <si>
    <t>на 2020 год и на плановый период 2021 и 2022 годов</t>
  </si>
  <si>
    <t>2022 год</t>
  </si>
  <si>
    <t xml:space="preserve">ИСТОЧНИКИ ВНУТРЕННЕГО ФИНАНСИРОВАНИЯ ДЕФИЦИТОВ БЮДЖЕТОВ
</t>
  </si>
  <si>
    <t xml:space="preserve">Увеличение остатков средств бюджетов
</t>
  </si>
  <si>
    <t xml:space="preserve">Увеличение прочих остатков денежных средств бюджетов
</t>
  </si>
  <si>
    <t xml:space="preserve">Уменьшение прочих остатков средств бюджетов
</t>
  </si>
  <si>
    <t>от 20.12.2019 № 129</t>
  </si>
  <si>
    <t>Изменения 20.01.20</t>
  </si>
  <si>
    <t>от 20.01.2020 № __</t>
  </si>
</sst>
</file>

<file path=xl/styles.xml><?xml version="1.0" encoding="utf-8"?>
<styleSheet xmlns="http://schemas.openxmlformats.org/spreadsheetml/2006/main">
  <numFmts count="2">
    <numFmt numFmtId="164" formatCode="#,##0.00000"/>
    <numFmt numFmtId="165" formatCode="#,##0.000"/>
  </numFmts>
  <fonts count="9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 Cyr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/>
    <xf numFmtId="0" fontId="7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 wrapText="1"/>
    </xf>
    <xf numFmtId="164" fontId="8" fillId="0" borderId="1" xfId="0" applyNumberFormat="1" applyFont="1" applyBorder="1" applyAlignment="1">
      <alignment horizontal="center" vertical="top" shrinkToFit="1"/>
    </xf>
    <xf numFmtId="0" fontId="7" fillId="0" borderId="1" xfId="0" applyFont="1" applyBorder="1" applyAlignment="1">
      <alignment horizontal="left" vertical="top" wrapText="1"/>
    </xf>
    <xf numFmtId="4" fontId="7" fillId="0" borderId="1" xfId="0" applyNumberFormat="1" applyFont="1" applyBorder="1" applyAlignment="1">
      <alignment horizontal="center" vertical="top" shrinkToFit="1"/>
    </xf>
    <xf numFmtId="0" fontId="0" fillId="2" borderId="0" xfId="0" applyFont="1" applyFill="1"/>
    <xf numFmtId="0" fontId="4" fillId="2" borderId="0" xfId="0" applyFont="1" applyFill="1" applyAlignment="1"/>
    <xf numFmtId="0" fontId="6" fillId="2" borderId="0" xfId="0" applyFont="1" applyFill="1"/>
    <xf numFmtId="164" fontId="1" fillId="2" borderId="1" xfId="0" applyNumberFormat="1" applyFont="1" applyFill="1" applyBorder="1" applyAlignment="1">
      <alignment horizontal="center" vertical="top" shrinkToFit="1"/>
    </xf>
    <xf numFmtId="164" fontId="1" fillId="2" borderId="1" xfId="0" applyNumberFormat="1" applyFont="1" applyFill="1" applyBorder="1" applyAlignment="1">
      <alignment vertical="top"/>
    </xf>
    <xf numFmtId="164" fontId="1" fillId="2" borderId="4" xfId="0" applyNumberFormat="1" applyFont="1" applyFill="1" applyBorder="1" applyAlignment="1">
      <alignment horizontal="center" vertical="top" wrapText="1" shrinkToFi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165" fontId="1" fillId="2" borderId="1" xfId="0" applyNumberFormat="1" applyFont="1" applyFill="1" applyBorder="1" applyAlignment="1">
      <alignment horizontal="center" vertical="top" shrinkToFit="1"/>
    </xf>
    <xf numFmtId="0" fontId="1" fillId="2" borderId="0" xfId="0" applyFont="1" applyFill="1" applyAlignment="1">
      <alignment horizontal="right"/>
    </xf>
    <xf numFmtId="0" fontId="5" fillId="2" borderId="0" xfId="0" applyFont="1" applyFill="1" applyAlignment="1">
      <alignment horizontal="center" vertical="top" wrapText="1"/>
    </xf>
    <xf numFmtId="0" fontId="1" fillId="2" borderId="3" xfId="0" applyFont="1" applyFill="1" applyBorder="1" applyAlignment="1">
      <alignment horizontal="right"/>
    </xf>
    <xf numFmtId="0" fontId="1" fillId="2" borderId="0" xfId="0" applyFont="1" applyFill="1" applyAlignment="1">
      <alignment horizontal="center"/>
    </xf>
    <xf numFmtId="0" fontId="7" fillId="0" borderId="1" xfId="0" applyFont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vertical="top" wrapText="1"/>
    </xf>
    <xf numFmtId="164" fontId="2" fillId="2" borderId="1" xfId="0" applyNumberFormat="1" applyFont="1" applyFill="1" applyBorder="1" applyAlignment="1">
      <alignment horizontal="center" vertical="top" shrinkToFit="1"/>
    </xf>
    <xf numFmtId="0" fontId="4" fillId="2" borderId="0" xfId="0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center" vertical="top" shrinkToFi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&#1052;&#1072;&#1089;&#1083;&#1077;&#1085;&#1085;&#1080;&#1082;&#1086;&#1074;&#1072;/&#1052;&#1086;&#1080;%20&#1076;&#1086;&#1082;&#1091;&#1084;&#1077;&#1085;&#1090;&#1099;/&#1044;&#1086;&#1093;&#1086;&#1076;&#1099;2016/&#1055;&#1088;&#1086;&#1075;&#1085;&#1086;&#1079;2016(18.12.15)&#1056;&#1077;&#1096;&#1077;&#1085;&#1080;&#1077;&#8470;50/&#1055;&#1088;&#8470;1&#1050;&#1083;&#1072;&#1089;&#1089;&#1080;&#1092;&#1080;&#1082;&#1072;&#1094;&#1080;&#1103;18.12.1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&#1052;&#1072;&#1089;&#1083;&#1077;&#1085;&#1085;&#1080;&#1082;&#1086;&#1074;&#1072;/&#1052;&#1086;&#1080;%20&#1076;&#1086;&#1082;&#1091;&#1084;&#1077;&#1085;&#1090;&#1099;/&#1044;&#1086;&#1093;&#1086;&#1076;&#1099;2015/&#1054;&#1090;&#1095;&#1077;&#1090;2015/&#1054;&#1090;&#1095;&#1077;&#1090;&#1043;&#1086;&#1076;2015/&#1055;&#1088;&#8470;1&#1050;&#1083;&#1072;&#1089;&#1089;&#1080;&#1092;&#1080;&#1082;&#1072;&#1094;&#1080;&#1103;(&#1054;&#1090;&#1095;&#1077;&#1090;2015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&#1052;&#1072;&#1089;&#1083;&#1077;&#1085;&#1085;&#1080;&#1082;&#1086;&#1074;&#1072;/&#1052;&#1086;&#1080;%20&#1076;&#1086;&#1082;&#1091;&#1084;&#1077;&#1085;&#1090;&#1099;/&#1044;&#1086;&#1093;&#1086;&#1076;&#1099;2016/&#1055;&#1088;&#1086;&#1075;&#1085;&#1086;&#1079;2016(18.12.15)&#1056;&#1077;&#1096;&#1077;&#1085;&#1080;&#1077;&#8470;50/&#1055;&#1088;&#8470;3&#1048;&#1089;&#1090;&#1086;&#1095;&#1085;&#1080;&#1082;&#1080;18.12.15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255">
          <cell r="C255">
            <v>180181.7</v>
          </cell>
        </row>
        <row r="258">
          <cell r="C258">
            <v>415441.61618000001</v>
          </cell>
        </row>
      </sheetData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274">
          <cell r="P274">
            <v>199036.14740999998</v>
          </cell>
        </row>
        <row r="277">
          <cell r="P277">
            <v>421334.94964000001</v>
          </cell>
        </row>
      </sheetData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20">
          <cell r="D20">
            <v>420883.69517999998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5"/>
  <sheetViews>
    <sheetView tabSelected="1" workbookViewId="0">
      <selection activeCell="B9" sqref="B9:L9"/>
    </sheetView>
  </sheetViews>
  <sheetFormatPr defaultColWidth="9.140625" defaultRowHeight="12.75"/>
  <cols>
    <col min="1" max="1" width="0.140625" style="1" customWidth="1"/>
    <col min="2" max="2" width="24.5703125" style="1" customWidth="1"/>
    <col min="3" max="3" width="31.140625" style="1" customWidth="1"/>
    <col min="4" max="5" width="12" style="1" hidden="1" customWidth="1"/>
    <col min="6" max="6" width="12" style="1" customWidth="1"/>
    <col min="7" max="8" width="12" style="1" hidden="1" customWidth="1"/>
    <col min="9" max="9" width="12" style="1" customWidth="1"/>
    <col min="10" max="11" width="12" style="1" hidden="1" customWidth="1"/>
    <col min="12" max="12" width="12" style="1" customWidth="1"/>
    <col min="13" max="16384" width="9.140625" style="7"/>
  </cols>
  <sheetData>
    <row r="1" spans="1:12">
      <c r="B1" s="16" t="s">
        <v>16</v>
      </c>
      <c r="C1" s="16"/>
      <c r="D1" s="16"/>
      <c r="E1" s="16"/>
      <c r="F1" s="16"/>
      <c r="G1" s="16"/>
      <c r="H1" s="16"/>
      <c r="I1" s="16"/>
      <c r="J1" s="16"/>
      <c r="K1" s="16"/>
      <c r="L1" s="16"/>
    </row>
    <row r="2" spans="1:12">
      <c r="B2" s="16" t="s">
        <v>15</v>
      </c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1:12">
      <c r="B3" s="16" t="s">
        <v>11</v>
      </c>
      <c r="C3" s="16"/>
      <c r="D3" s="16"/>
      <c r="E3" s="16"/>
      <c r="F3" s="16"/>
      <c r="G3" s="16"/>
      <c r="H3" s="16"/>
      <c r="I3" s="16"/>
      <c r="J3" s="16"/>
      <c r="K3" s="16"/>
      <c r="L3" s="16"/>
    </row>
    <row r="4" spans="1:12">
      <c r="B4" s="16" t="s">
        <v>44</v>
      </c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pans="1:12">
      <c r="B6" s="16" t="s">
        <v>16</v>
      </c>
      <c r="C6" s="16"/>
      <c r="D6" s="16"/>
      <c r="E6" s="16"/>
      <c r="F6" s="16"/>
      <c r="G6" s="16"/>
      <c r="H6" s="16"/>
      <c r="I6" s="16"/>
      <c r="J6" s="16"/>
      <c r="K6" s="16"/>
      <c r="L6" s="16"/>
    </row>
    <row r="7" spans="1:12">
      <c r="B7" s="16" t="s">
        <v>15</v>
      </c>
      <c r="C7" s="16"/>
      <c r="D7" s="16"/>
      <c r="E7" s="16"/>
      <c r="F7" s="16"/>
      <c r="G7" s="16"/>
      <c r="H7" s="16"/>
      <c r="I7" s="16"/>
      <c r="J7" s="16"/>
      <c r="K7" s="16"/>
      <c r="L7" s="16"/>
    </row>
    <row r="8" spans="1:12">
      <c r="B8" s="16" t="s">
        <v>11</v>
      </c>
      <c r="C8" s="16"/>
      <c r="D8" s="16"/>
      <c r="E8" s="16"/>
      <c r="F8" s="16"/>
      <c r="G8" s="16"/>
      <c r="H8" s="16"/>
      <c r="I8" s="16"/>
      <c r="J8" s="16"/>
      <c r="K8" s="16"/>
      <c r="L8" s="16"/>
    </row>
    <row r="9" spans="1:12">
      <c r="B9" s="16" t="s">
        <v>42</v>
      </c>
      <c r="C9" s="16"/>
      <c r="D9" s="16"/>
      <c r="E9" s="16"/>
      <c r="F9" s="16"/>
      <c r="G9" s="16"/>
      <c r="H9" s="16"/>
      <c r="I9" s="16"/>
      <c r="J9" s="16"/>
      <c r="K9" s="16"/>
      <c r="L9" s="16"/>
    </row>
    <row r="10" spans="1:12"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</row>
    <row r="11" spans="1:12" s="9" customFormat="1" ht="18.75" customHeight="1">
      <c r="A11" s="8" t="s">
        <v>0</v>
      </c>
      <c r="B11" s="17" t="s">
        <v>17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</row>
    <row r="12" spans="1:12" s="9" customFormat="1" ht="18.75" customHeight="1">
      <c r="A12" s="8"/>
      <c r="B12" s="17" t="s">
        <v>36</v>
      </c>
      <c r="C12" s="17"/>
      <c r="D12" s="17"/>
      <c r="E12" s="17"/>
      <c r="F12" s="17"/>
      <c r="G12" s="17"/>
      <c r="H12" s="17"/>
      <c r="I12" s="17"/>
      <c r="J12" s="17"/>
      <c r="K12" s="17"/>
      <c r="L12" s="17"/>
    </row>
    <row r="13" spans="1:12">
      <c r="B13" s="18" t="s">
        <v>14</v>
      </c>
      <c r="C13" s="18"/>
      <c r="D13" s="18"/>
      <c r="E13" s="18"/>
      <c r="F13" s="18"/>
      <c r="G13" s="18"/>
      <c r="H13" s="18"/>
      <c r="I13" s="18"/>
      <c r="J13" s="18"/>
      <c r="K13" s="18"/>
      <c r="L13" s="18"/>
    </row>
    <row r="14" spans="1:12" ht="12.75" customHeight="1">
      <c r="B14" s="14" t="s">
        <v>1</v>
      </c>
      <c r="C14" s="14" t="s">
        <v>10</v>
      </c>
      <c r="D14" s="15" t="s">
        <v>18</v>
      </c>
      <c r="E14" s="15"/>
      <c r="F14" s="15"/>
      <c r="G14" s="15"/>
      <c r="H14" s="15"/>
      <c r="I14" s="15"/>
      <c r="J14" s="15"/>
      <c r="K14" s="15"/>
      <c r="L14" s="15"/>
    </row>
    <row r="15" spans="1:12" ht="48.75" customHeight="1">
      <c r="B15" s="14"/>
      <c r="C15" s="14"/>
      <c r="D15" s="12" t="s">
        <v>28</v>
      </c>
      <c r="E15" s="12" t="s">
        <v>43</v>
      </c>
      <c r="F15" s="12" t="s">
        <v>28</v>
      </c>
      <c r="G15" s="12" t="s">
        <v>29</v>
      </c>
      <c r="H15" s="12" t="s">
        <v>43</v>
      </c>
      <c r="I15" s="12" t="s">
        <v>29</v>
      </c>
      <c r="J15" s="12" t="s">
        <v>37</v>
      </c>
      <c r="K15" s="12" t="s">
        <v>43</v>
      </c>
      <c r="L15" s="12" t="s">
        <v>37</v>
      </c>
    </row>
    <row r="16" spans="1:12" ht="49.5" customHeight="1">
      <c r="B16" s="21" t="s">
        <v>2</v>
      </c>
      <c r="C16" s="22" t="s">
        <v>38</v>
      </c>
      <c r="D16" s="23">
        <f>D17</f>
        <v>7603.2249399999855</v>
      </c>
      <c r="E16" s="23">
        <f>E17</f>
        <v>0</v>
      </c>
      <c r="F16" s="23">
        <f>D16+E16</f>
        <v>7603.2249399999855</v>
      </c>
      <c r="G16" s="23">
        <f>G17</f>
        <v>-2006.1595199999865</v>
      </c>
      <c r="H16" s="23">
        <f>H17</f>
        <v>0</v>
      </c>
      <c r="I16" s="23">
        <f>G16+H16</f>
        <v>-2006.1595199999865</v>
      </c>
      <c r="J16" s="23">
        <f>J17</f>
        <v>-4075.1595199999865</v>
      </c>
      <c r="K16" s="23">
        <f>K17</f>
        <v>0</v>
      </c>
      <c r="L16" s="23">
        <f>K16+J16</f>
        <v>-4075.1595199999865</v>
      </c>
    </row>
    <row r="17" spans="2:12" ht="38.25" customHeight="1">
      <c r="B17" s="21" t="s">
        <v>3</v>
      </c>
      <c r="C17" s="24" t="s">
        <v>30</v>
      </c>
      <c r="D17" s="23">
        <f>D25+D21</f>
        <v>7603.2249399999855</v>
      </c>
      <c r="E17" s="23">
        <f>E25+E21</f>
        <v>0</v>
      </c>
      <c r="F17" s="23">
        <f t="shared" ref="F17:F25" si="0">D17+E17</f>
        <v>7603.2249399999855</v>
      </c>
      <c r="G17" s="23">
        <f>G25+G21</f>
        <v>-2006.1595199999865</v>
      </c>
      <c r="H17" s="23">
        <f>H25+H21</f>
        <v>0</v>
      </c>
      <c r="I17" s="23">
        <f t="shared" ref="I17:I25" si="1">G17+H17</f>
        <v>-2006.1595199999865</v>
      </c>
      <c r="J17" s="23">
        <f>J25+J21</f>
        <v>-4075.1595199999865</v>
      </c>
      <c r="K17" s="23">
        <f>K25+K21</f>
        <v>0</v>
      </c>
      <c r="L17" s="23">
        <f t="shared" ref="L17:L25" si="2">K17+J17</f>
        <v>-4075.1595199999865</v>
      </c>
    </row>
    <row r="18" spans="2:12" ht="36.75" customHeight="1">
      <c r="B18" s="13" t="s">
        <v>4</v>
      </c>
      <c r="C18" s="25" t="s">
        <v>39</v>
      </c>
      <c r="D18" s="26">
        <f t="shared" ref="D18:K20" si="3">D19</f>
        <v>-490415.60571999999</v>
      </c>
      <c r="E18" s="26">
        <f t="shared" si="3"/>
        <v>-4518.3458199999995</v>
      </c>
      <c r="F18" s="23">
        <f t="shared" si="0"/>
        <v>-494933.95153999998</v>
      </c>
      <c r="G18" s="26">
        <f t="shared" si="3"/>
        <v>-412220.65022000001</v>
      </c>
      <c r="H18" s="26">
        <f t="shared" si="3"/>
        <v>-9002.2441799999997</v>
      </c>
      <c r="I18" s="23">
        <f t="shared" si="1"/>
        <v>-421222.89439999999</v>
      </c>
      <c r="J18" s="26">
        <f t="shared" si="3"/>
        <v>-412951.59535999998</v>
      </c>
      <c r="K18" s="26">
        <f t="shared" si="3"/>
        <v>-4537.9570000000003</v>
      </c>
      <c r="L18" s="23">
        <f t="shared" si="2"/>
        <v>-417489.55235999997</v>
      </c>
    </row>
    <row r="19" spans="2:12" ht="37.5" customHeight="1">
      <c r="B19" s="13" t="s">
        <v>5</v>
      </c>
      <c r="C19" s="25" t="s">
        <v>31</v>
      </c>
      <c r="D19" s="26">
        <f t="shared" si="3"/>
        <v>-490415.60571999999</v>
      </c>
      <c r="E19" s="26">
        <f t="shared" si="3"/>
        <v>-4518.3458199999995</v>
      </c>
      <c r="F19" s="23">
        <f t="shared" si="0"/>
        <v>-494933.95153999998</v>
      </c>
      <c r="G19" s="26">
        <f t="shared" si="3"/>
        <v>-412220.65022000001</v>
      </c>
      <c r="H19" s="26">
        <f t="shared" si="3"/>
        <v>-9002.2441799999997</v>
      </c>
      <c r="I19" s="23">
        <f t="shared" si="1"/>
        <v>-421222.89439999999</v>
      </c>
      <c r="J19" s="26">
        <f t="shared" si="3"/>
        <v>-412951.59535999998</v>
      </c>
      <c r="K19" s="26">
        <f t="shared" si="3"/>
        <v>-4537.9570000000003</v>
      </c>
      <c r="L19" s="23">
        <f t="shared" si="2"/>
        <v>-417489.55235999997</v>
      </c>
    </row>
    <row r="20" spans="2:12" ht="36" customHeight="1">
      <c r="B20" s="13" t="s">
        <v>6</v>
      </c>
      <c r="C20" s="25" t="s">
        <v>40</v>
      </c>
      <c r="D20" s="26">
        <f t="shared" si="3"/>
        <v>-490415.60571999999</v>
      </c>
      <c r="E20" s="26">
        <f t="shared" si="3"/>
        <v>-4518.3458199999995</v>
      </c>
      <c r="F20" s="23">
        <f t="shared" si="0"/>
        <v>-494933.95153999998</v>
      </c>
      <c r="G20" s="26">
        <f t="shared" si="3"/>
        <v>-412220.65022000001</v>
      </c>
      <c r="H20" s="26">
        <f t="shared" si="3"/>
        <v>-9002.2441799999997</v>
      </c>
      <c r="I20" s="23">
        <f t="shared" si="1"/>
        <v>-421222.89439999999</v>
      </c>
      <c r="J20" s="26">
        <f t="shared" si="3"/>
        <v>-412951.59535999998</v>
      </c>
      <c r="K20" s="26">
        <f t="shared" si="3"/>
        <v>-4537.9570000000003</v>
      </c>
      <c r="L20" s="23">
        <f t="shared" si="2"/>
        <v>-417489.55235999997</v>
      </c>
    </row>
    <row r="21" spans="2:12" ht="47.25" customHeight="1">
      <c r="B21" s="13" t="s">
        <v>12</v>
      </c>
      <c r="C21" s="25" t="s">
        <v>32</v>
      </c>
      <c r="D21" s="10">
        <f>-478685.33603-11730.26969</f>
        <v>-490415.60571999999</v>
      </c>
      <c r="E21" s="10">
        <v>-4518.3458199999995</v>
      </c>
      <c r="F21" s="23">
        <f t="shared" si="0"/>
        <v>-494933.95153999998</v>
      </c>
      <c r="G21" s="10">
        <f>-409942.45136-2278.19886</f>
        <v>-412220.65022000001</v>
      </c>
      <c r="H21" s="10">
        <v>-9002.2441799999997</v>
      </c>
      <c r="I21" s="23">
        <f t="shared" si="1"/>
        <v>-421222.89439999999</v>
      </c>
      <c r="J21" s="10">
        <f>-411232.95236-1718.643</f>
        <v>-412951.59535999998</v>
      </c>
      <c r="K21" s="10">
        <v>-4537.9570000000003</v>
      </c>
      <c r="L21" s="23">
        <f t="shared" si="2"/>
        <v>-417489.55235999997</v>
      </c>
    </row>
    <row r="22" spans="2:12" ht="36.75" customHeight="1">
      <c r="B22" s="13" t="s">
        <v>7</v>
      </c>
      <c r="C22" s="25" t="s">
        <v>33</v>
      </c>
      <c r="D22" s="10">
        <f t="shared" ref="D22:K24" si="4">D23</f>
        <v>498018.83065999998</v>
      </c>
      <c r="E22" s="10">
        <f t="shared" si="4"/>
        <v>4518.3458199999995</v>
      </c>
      <c r="F22" s="23">
        <f t="shared" si="0"/>
        <v>502537.17647999997</v>
      </c>
      <c r="G22" s="10">
        <f t="shared" si="4"/>
        <v>410214.49070000002</v>
      </c>
      <c r="H22" s="10">
        <f t="shared" si="4"/>
        <v>9002.2441799999997</v>
      </c>
      <c r="I22" s="23">
        <f t="shared" si="1"/>
        <v>419216.73488</v>
      </c>
      <c r="J22" s="10">
        <f t="shared" si="4"/>
        <v>408876.43583999999</v>
      </c>
      <c r="K22" s="10">
        <f t="shared" si="4"/>
        <v>4537.9570000000003</v>
      </c>
      <c r="L22" s="23">
        <f t="shared" si="2"/>
        <v>413414.39283999999</v>
      </c>
    </row>
    <row r="23" spans="2:12" ht="36.75" customHeight="1">
      <c r="B23" s="13" t="s">
        <v>8</v>
      </c>
      <c r="C23" s="25" t="s">
        <v>41</v>
      </c>
      <c r="D23" s="10">
        <f t="shared" si="4"/>
        <v>498018.83065999998</v>
      </c>
      <c r="E23" s="10">
        <f t="shared" si="4"/>
        <v>4518.3458199999995</v>
      </c>
      <c r="F23" s="23">
        <f t="shared" si="0"/>
        <v>502537.17647999997</v>
      </c>
      <c r="G23" s="10">
        <f t="shared" si="4"/>
        <v>410214.49070000002</v>
      </c>
      <c r="H23" s="10">
        <f t="shared" si="4"/>
        <v>9002.2441799999997</v>
      </c>
      <c r="I23" s="23">
        <f t="shared" si="1"/>
        <v>419216.73488</v>
      </c>
      <c r="J23" s="10">
        <f t="shared" si="4"/>
        <v>408876.43583999999</v>
      </c>
      <c r="K23" s="10">
        <f t="shared" si="4"/>
        <v>4537.9570000000003</v>
      </c>
      <c r="L23" s="23">
        <f t="shared" si="2"/>
        <v>413414.39283999999</v>
      </c>
    </row>
    <row r="24" spans="2:12" ht="36.75" customHeight="1">
      <c r="B24" s="13" t="s">
        <v>9</v>
      </c>
      <c r="C24" s="25" t="s">
        <v>34</v>
      </c>
      <c r="D24" s="10">
        <f t="shared" si="4"/>
        <v>498018.83065999998</v>
      </c>
      <c r="E24" s="10">
        <f t="shared" si="4"/>
        <v>4518.3458199999995</v>
      </c>
      <c r="F24" s="23">
        <f t="shared" si="0"/>
        <v>502537.17647999997</v>
      </c>
      <c r="G24" s="10">
        <f t="shared" si="4"/>
        <v>410214.49070000002</v>
      </c>
      <c r="H24" s="10">
        <f t="shared" si="4"/>
        <v>9002.2441799999997</v>
      </c>
      <c r="I24" s="23">
        <f t="shared" si="1"/>
        <v>419216.73488</v>
      </c>
      <c r="J24" s="10">
        <f t="shared" si="4"/>
        <v>408876.43583999999</v>
      </c>
      <c r="K24" s="10">
        <f t="shared" si="4"/>
        <v>4537.9570000000003</v>
      </c>
      <c r="L24" s="23">
        <f t="shared" si="2"/>
        <v>413414.39283999999</v>
      </c>
    </row>
    <row r="25" spans="2:12" ht="47.25" customHeight="1">
      <c r="B25" s="13" t="s">
        <v>13</v>
      </c>
      <c r="C25" s="25" t="s">
        <v>35</v>
      </c>
      <c r="D25" s="11">
        <f>486288.56097+11730.26969</f>
        <v>498018.83065999998</v>
      </c>
      <c r="E25" s="10">
        <v>4518.3458199999995</v>
      </c>
      <c r="F25" s="23">
        <f t="shared" si="0"/>
        <v>502537.17647999997</v>
      </c>
      <c r="G25" s="10">
        <f>407936.29184+2278.19886</f>
        <v>410214.49070000002</v>
      </c>
      <c r="H25" s="10">
        <v>9002.2441799999997</v>
      </c>
      <c r="I25" s="23">
        <f t="shared" si="1"/>
        <v>419216.73488</v>
      </c>
      <c r="J25" s="10">
        <f>407157.79284+1718.643</f>
        <v>408876.43583999999</v>
      </c>
      <c r="K25" s="10">
        <v>4537.9570000000003</v>
      </c>
      <c r="L25" s="23">
        <f t="shared" si="2"/>
        <v>413414.39283999999</v>
      </c>
    </row>
  </sheetData>
  <mergeCells count="16">
    <mergeCell ref="C14:C15"/>
    <mergeCell ref="B14:B15"/>
    <mergeCell ref="D14:L14"/>
    <mergeCell ref="B1:L1"/>
    <mergeCell ref="B2:L2"/>
    <mergeCell ref="B3:L3"/>
    <mergeCell ref="B4:L4"/>
    <mergeCell ref="B5:L5"/>
    <mergeCell ref="B11:L11"/>
    <mergeCell ref="B12:L12"/>
    <mergeCell ref="B13:L13"/>
    <mergeCell ref="B6:L6"/>
    <mergeCell ref="B7:L7"/>
    <mergeCell ref="B8:L8"/>
    <mergeCell ref="B9:L9"/>
    <mergeCell ref="B10:L10"/>
  </mergeCells>
  <phoneticPr fontId="0" type="noConversion"/>
  <pageMargins left="0.78740157480314965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D9"/>
  <sheetViews>
    <sheetView workbookViewId="0">
      <selection activeCell="A14" sqref="A14"/>
    </sheetView>
  </sheetViews>
  <sheetFormatPr defaultRowHeight="12.75"/>
  <cols>
    <col min="1" max="4" width="21.85546875" customWidth="1"/>
  </cols>
  <sheetData>
    <row r="1" spans="1:4" ht="15.75">
      <c r="A1" s="20"/>
      <c r="B1" s="20" t="s">
        <v>22</v>
      </c>
      <c r="C1" s="20"/>
      <c r="D1" s="20"/>
    </row>
    <row r="2" spans="1:4" ht="15.75">
      <c r="A2" s="20"/>
      <c r="B2" s="2" t="s">
        <v>19</v>
      </c>
      <c r="C2" s="2" t="s">
        <v>20</v>
      </c>
      <c r="D2" s="2" t="s">
        <v>21</v>
      </c>
    </row>
    <row r="3" spans="1:4" ht="15.75">
      <c r="A3" s="3" t="s">
        <v>23</v>
      </c>
      <c r="B3" s="4" t="e">
        <f>-Лист1!#REF!</f>
        <v>#REF!</v>
      </c>
      <c r="C3" s="4">
        <f>-Лист1!G21</f>
        <v>412220.65022000001</v>
      </c>
      <c r="D3" s="4">
        <f>-Лист1!J21</f>
        <v>412951.59535999998</v>
      </c>
    </row>
    <row r="4" spans="1:4" ht="31.5">
      <c r="A4" s="5" t="s">
        <v>24</v>
      </c>
      <c r="B4" s="6" t="e">
        <f>B3/[1]Лист1!$C$258*100</f>
        <v>#REF!</v>
      </c>
      <c r="C4" s="6" t="e">
        <f>C3/B3*100</f>
        <v>#REF!</v>
      </c>
      <c r="D4" s="6">
        <f>D3/C3*100</f>
        <v>100.17731890423487</v>
      </c>
    </row>
    <row r="5" spans="1:4" ht="15.75">
      <c r="A5" s="5" t="s">
        <v>25</v>
      </c>
      <c r="B5" s="6" t="e">
        <f>B3/[2]Лист1!$P$277*100</f>
        <v>#REF!</v>
      </c>
      <c r="C5" s="6">
        <f>C3/[2]Лист1!$P$277*100</f>
        <v>97.836804322122461</v>
      </c>
      <c r="D5" s="6">
        <f>D3/[2]Лист1!$P$277*100</f>
        <v>98.010287471484858</v>
      </c>
    </row>
    <row r="6" spans="1:4" ht="15.75">
      <c r="A6" s="3" t="s">
        <v>26</v>
      </c>
      <c r="B6" s="4" t="e">
        <f>Лист1!#REF!</f>
        <v>#REF!</v>
      </c>
      <c r="C6" s="4">
        <f>Лист1!G25</f>
        <v>410214.49070000002</v>
      </c>
      <c r="D6" s="4">
        <f>Лист1!J25</f>
        <v>408876.43583999999</v>
      </c>
    </row>
    <row r="7" spans="1:4" ht="31.5">
      <c r="A7" s="5" t="s">
        <v>24</v>
      </c>
      <c r="B7" s="6" t="e">
        <f>B6/[3]Лист1!$D$20*100</f>
        <v>#REF!</v>
      </c>
      <c r="C7" s="6" t="e">
        <f>C6/B6*100</f>
        <v>#REF!</v>
      </c>
      <c r="D7" s="6">
        <f>D6/C6*100</f>
        <v>99.673815798725997</v>
      </c>
    </row>
    <row r="8" spans="1:4" ht="15.75">
      <c r="A8" s="5" t="s">
        <v>25</v>
      </c>
      <c r="B8" s="6" t="e">
        <f>B6/429642.09767*100</f>
        <v>#REF!</v>
      </c>
      <c r="C8" s="6">
        <f>C6/429642.09767*100</f>
        <v>95.478188223323983</v>
      </c>
      <c r="D8" s="6">
        <f t="shared" ref="D8" si="0">D6/429642.09767*100</f>
        <v>95.166753457676833</v>
      </c>
    </row>
    <row r="9" spans="1:4" ht="31.5">
      <c r="A9" s="3" t="s">
        <v>27</v>
      </c>
      <c r="B9" s="4" t="e">
        <f>B3-B6</f>
        <v>#REF!</v>
      </c>
      <c r="C9" s="4">
        <f t="shared" ref="C9:D9" si="1">C3-C6</f>
        <v>2006.1595199999865</v>
      </c>
      <c r="D9" s="4">
        <f t="shared" si="1"/>
        <v>4075.1595199999865</v>
      </c>
    </row>
  </sheetData>
  <mergeCells count="2">
    <mergeCell ref="A1:A2"/>
    <mergeCell ref="B1:D1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Прил № 1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Teik01</dc:creator>
  <cp:lastModifiedBy>1</cp:lastModifiedBy>
  <cp:lastPrinted>2019-02-28T11:11:17Z</cp:lastPrinted>
  <dcterms:created xsi:type="dcterms:W3CDTF">2009-01-23T07:46:30Z</dcterms:created>
  <dcterms:modified xsi:type="dcterms:W3CDTF">2020-01-17T07:14:06Z</dcterms:modified>
</cp:coreProperties>
</file>