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Лист1!$P$1:$P$2988</definedName>
    <definedName name="_xlnm.Print_Area" localSheetId="0">Лист1!$A$1:$U$489</definedName>
  </definedNames>
  <calcPr calcId="125725"/>
</workbook>
</file>

<file path=xl/calcChain.xml><?xml version="1.0" encoding="utf-8"?>
<calcChain xmlns="http://schemas.openxmlformats.org/spreadsheetml/2006/main">
  <c r="T485" i="1"/>
  <c r="T483"/>
  <c r="T479"/>
  <c r="T477"/>
  <c r="T472"/>
  <c r="T468"/>
  <c r="T465"/>
  <c r="T463"/>
  <c r="T460"/>
  <c r="T458"/>
  <c r="T456"/>
  <c r="T454"/>
  <c r="T452"/>
  <c r="T450"/>
  <c r="T448"/>
  <c r="T446"/>
  <c r="T444"/>
  <c r="T442"/>
  <c r="T440"/>
  <c r="T438"/>
  <c r="T436"/>
  <c r="T434"/>
  <c r="T432"/>
  <c r="T430"/>
  <c r="T428"/>
  <c r="T426"/>
  <c r="T424"/>
  <c r="T422"/>
  <c r="T420"/>
  <c r="T418"/>
  <c r="T416"/>
  <c r="T414"/>
  <c r="T412"/>
  <c r="T410"/>
  <c r="T408"/>
  <c r="T406"/>
  <c r="T404"/>
  <c r="T402"/>
  <c r="T400"/>
  <c r="T398"/>
  <c r="T396"/>
  <c r="T394"/>
  <c r="T392"/>
  <c r="T388"/>
  <c r="T384"/>
  <c r="T382"/>
  <c r="T380"/>
  <c r="T377"/>
  <c r="T375"/>
  <c r="T371"/>
  <c r="T368"/>
  <c r="T366"/>
  <c r="T362"/>
  <c r="T360"/>
  <c r="T357"/>
  <c r="T353"/>
  <c r="T351"/>
  <c r="T349"/>
  <c r="T346"/>
  <c r="T344"/>
  <c r="T342"/>
  <c r="T340"/>
  <c r="T338"/>
  <c r="T336"/>
  <c r="T334"/>
  <c r="T331"/>
  <c r="T329"/>
  <c r="T327"/>
  <c r="T325"/>
  <c r="T323"/>
  <c r="T321"/>
  <c r="T319"/>
  <c r="T317"/>
  <c r="T315"/>
  <c r="T313"/>
  <c r="T311"/>
  <c r="T309"/>
  <c r="T307"/>
  <c r="T305"/>
  <c r="T303"/>
  <c r="T301"/>
  <c r="T299"/>
  <c r="T297"/>
  <c r="T295"/>
  <c r="T293"/>
  <c r="T291"/>
  <c r="T289"/>
  <c r="T287"/>
  <c r="T285"/>
  <c r="T283"/>
  <c r="T281"/>
  <c r="T279"/>
  <c r="T277"/>
  <c r="T275"/>
  <c r="T273"/>
  <c r="T271"/>
  <c r="T269"/>
  <c r="T267"/>
  <c r="T265"/>
  <c r="T263"/>
  <c r="T261"/>
  <c r="T259"/>
  <c r="T257"/>
  <c r="T253"/>
  <c r="T248"/>
  <c r="T246"/>
  <c r="T244"/>
  <c r="T242"/>
  <c r="T240"/>
  <c r="T238"/>
  <c r="T236"/>
  <c r="T234"/>
  <c r="T232"/>
  <c r="T228"/>
  <c r="T226"/>
  <c r="T224"/>
  <c r="T222"/>
  <c r="T220"/>
  <c r="T218"/>
  <c r="T214"/>
  <c r="T212"/>
  <c r="T210"/>
  <c r="T208"/>
  <c r="T206"/>
  <c r="T204"/>
  <c r="T202"/>
  <c r="T200"/>
  <c r="T198"/>
  <c r="T195"/>
  <c r="T193"/>
  <c r="T190"/>
  <c r="T188"/>
  <c r="T186"/>
  <c r="T184"/>
  <c r="T182"/>
  <c r="T180"/>
  <c r="T178"/>
  <c r="T173"/>
  <c r="T171"/>
  <c r="T169"/>
  <c r="T167"/>
  <c r="T165"/>
  <c r="T163"/>
  <c r="T161"/>
  <c r="T159"/>
  <c r="T157"/>
  <c r="T155"/>
  <c r="T153"/>
  <c r="T151"/>
  <c r="T149"/>
  <c r="T147"/>
  <c r="T145"/>
  <c r="T143"/>
  <c r="T141"/>
  <c r="T139"/>
  <c r="T137"/>
  <c r="T135"/>
  <c r="T133"/>
  <c r="T131"/>
  <c r="T129"/>
  <c r="T127"/>
  <c r="T125"/>
  <c r="T123"/>
  <c r="T121"/>
  <c r="T119"/>
  <c r="T117"/>
  <c r="T115"/>
  <c r="T113"/>
  <c r="T111"/>
  <c r="T109"/>
  <c r="T107"/>
  <c r="T105"/>
  <c r="T103"/>
  <c r="T101"/>
  <c r="T99"/>
  <c r="T97"/>
  <c r="T95"/>
  <c r="T93"/>
  <c r="T91"/>
  <c r="T89"/>
  <c r="T87"/>
  <c r="T85"/>
  <c r="T84"/>
  <c r="T81"/>
  <c r="T79"/>
  <c r="T77"/>
  <c r="T74"/>
  <c r="T72"/>
  <c r="T70"/>
  <c r="T68"/>
  <c r="T66"/>
  <c r="T62"/>
  <c r="T60"/>
  <c r="T58"/>
  <c r="T56"/>
  <c r="T54"/>
  <c r="T52"/>
  <c r="U52" s="1"/>
  <c r="T50"/>
  <c r="T44"/>
  <c r="T41"/>
  <c r="T39"/>
  <c r="T37"/>
  <c r="T35"/>
  <c r="T33"/>
  <c r="T31"/>
  <c r="T29"/>
  <c r="T27"/>
  <c r="T24"/>
  <c r="T17"/>
  <c r="T15"/>
  <c r="U53"/>
  <c r="U177"/>
  <c r="U181"/>
  <c r="R180"/>
  <c r="Q180"/>
  <c r="Q181"/>
  <c r="S181" s="1"/>
  <c r="R256"/>
  <c r="R127"/>
  <c r="Q127"/>
  <c r="Q128"/>
  <c r="S128" s="1"/>
  <c r="R212"/>
  <c r="S212" s="1"/>
  <c r="U212" s="1"/>
  <c r="Q212"/>
  <c r="Q213"/>
  <c r="S213" s="1"/>
  <c r="U213" s="1"/>
  <c r="R264"/>
  <c r="R183"/>
  <c r="R378"/>
  <c r="S127" l="1"/>
  <c r="S180"/>
  <c r="U180" s="1"/>
  <c r="T83"/>
  <c r="T482"/>
  <c r="T481" s="1"/>
  <c r="T217"/>
  <c r="T216" s="1"/>
  <c r="T252"/>
  <c r="T231"/>
  <c r="T230" s="1"/>
  <c r="T46"/>
  <c r="T255"/>
  <c r="T374"/>
  <c r="T19"/>
  <c r="T475"/>
  <c r="T14"/>
  <c r="R174"/>
  <c r="R125"/>
  <c r="Q125"/>
  <c r="Q126"/>
  <c r="S126" s="1"/>
  <c r="U126" s="1"/>
  <c r="R255"/>
  <c r="R312"/>
  <c r="R311" s="1"/>
  <c r="R476"/>
  <c r="R475" s="1"/>
  <c r="R399"/>
  <c r="R398" s="1"/>
  <c r="R34"/>
  <c r="R20"/>
  <c r="R173"/>
  <c r="R47"/>
  <c r="R377"/>
  <c r="R389"/>
  <c r="R388" s="1"/>
  <c r="R233"/>
  <c r="R232" s="1"/>
  <c r="R363"/>
  <c r="R362" s="1"/>
  <c r="R275"/>
  <c r="Q275"/>
  <c r="Q276"/>
  <c r="S276" s="1"/>
  <c r="U276" s="1"/>
  <c r="R17"/>
  <c r="Q17"/>
  <c r="Q18"/>
  <c r="S18" s="1"/>
  <c r="U18" s="1"/>
  <c r="R485"/>
  <c r="R483"/>
  <c r="R479"/>
  <c r="R477"/>
  <c r="R472"/>
  <c r="R468"/>
  <c r="R465"/>
  <c r="R463"/>
  <c r="R460"/>
  <c r="R458"/>
  <c r="R456"/>
  <c r="R454"/>
  <c r="R452"/>
  <c r="R450"/>
  <c r="R448"/>
  <c r="R446"/>
  <c r="R444"/>
  <c r="R442"/>
  <c r="R440"/>
  <c r="R438"/>
  <c r="R436"/>
  <c r="R434"/>
  <c r="R432"/>
  <c r="R430"/>
  <c r="R428"/>
  <c r="R426"/>
  <c r="R424"/>
  <c r="R422"/>
  <c r="R420"/>
  <c r="R418"/>
  <c r="R416"/>
  <c r="R414"/>
  <c r="R412"/>
  <c r="R410"/>
  <c r="R408"/>
  <c r="R406"/>
  <c r="R404"/>
  <c r="R402"/>
  <c r="R400"/>
  <c r="R396"/>
  <c r="R394"/>
  <c r="R392"/>
  <c r="R384"/>
  <c r="R382"/>
  <c r="R380"/>
  <c r="R375"/>
  <c r="R371"/>
  <c r="R368"/>
  <c r="R366"/>
  <c r="R360"/>
  <c r="R357"/>
  <c r="R353"/>
  <c r="R351"/>
  <c r="R349"/>
  <c r="R346"/>
  <c r="R344"/>
  <c r="R342"/>
  <c r="R340"/>
  <c r="R338"/>
  <c r="R336"/>
  <c r="R334"/>
  <c r="R331"/>
  <c r="R329"/>
  <c r="R327"/>
  <c r="R325"/>
  <c r="R323"/>
  <c r="R321"/>
  <c r="R319"/>
  <c r="R317"/>
  <c r="R315"/>
  <c r="R313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3"/>
  <c r="R271"/>
  <c r="R269"/>
  <c r="R267"/>
  <c r="R265"/>
  <c r="R263"/>
  <c r="R261"/>
  <c r="R259"/>
  <c r="R257"/>
  <c r="R253"/>
  <c r="R248"/>
  <c r="R246"/>
  <c r="R244"/>
  <c r="R242"/>
  <c r="R240"/>
  <c r="R238"/>
  <c r="R236"/>
  <c r="R234"/>
  <c r="R228"/>
  <c r="R226"/>
  <c r="R224"/>
  <c r="R222"/>
  <c r="R220"/>
  <c r="R218"/>
  <c r="R214"/>
  <c r="R210"/>
  <c r="R208"/>
  <c r="R206"/>
  <c r="R204"/>
  <c r="R202"/>
  <c r="R200"/>
  <c r="R198"/>
  <c r="R195"/>
  <c r="R193"/>
  <c r="R190"/>
  <c r="R188"/>
  <c r="R186"/>
  <c r="R184"/>
  <c r="R182"/>
  <c r="R178"/>
  <c r="R171"/>
  <c r="R169"/>
  <c r="R167"/>
  <c r="R165"/>
  <c r="R163"/>
  <c r="R161"/>
  <c r="R159"/>
  <c r="R157"/>
  <c r="R155"/>
  <c r="R153"/>
  <c r="R151"/>
  <c r="R149"/>
  <c r="R147"/>
  <c r="R145"/>
  <c r="R143"/>
  <c r="R141"/>
  <c r="R139"/>
  <c r="R137"/>
  <c r="R135"/>
  <c r="R133"/>
  <c r="R131"/>
  <c r="R129"/>
  <c r="R123"/>
  <c r="R121"/>
  <c r="R119"/>
  <c r="R117"/>
  <c r="R115"/>
  <c r="R113"/>
  <c r="R111"/>
  <c r="R109"/>
  <c r="R107"/>
  <c r="R105"/>
  <c r="R103"/>
  <c r="R101"/>
  <c r="R99"/>
  <c r="R97"/>
  <c r="R95"/>
  <c r="R93"/>
  <c r="R91"/>
  <c r="R89"/>
  <c r="R87"/>
  <c r="R85"/>
  <c r="R84"/>
  <c r="R83" s="1"/>
  <c r="R81"/>
  <c r="R79"/>
  <c r="R77"/>
  <c r="R74"/>
  <c r="R72"/>
  <c r="R70"/>
  <c r="R68"/>
  <c r="R66"/>
  <c r="R62"/>
  <c r="R60"/>
  <c r="R58"/>
  <c r="R56"/>
  <c r="R54"/>
  <c r="R52"/>
  <c r="R50"/>
  <c r="R44"/>
  <c r="R41"/>
  <c r="R39"/>
  <c r="R37"/>
  <c r="R35"/>
  <c r="R33"/>
  <c r="R31"/>
  <c r="R29"/>
  <c r="R27"/>
  <c r="R24"/>
  <c r="R19"/>
  <c r="R15"/>
  <c r="P264"/>
  <c r="P158"/>
  <c r="P154"/>
  <c r="P183"/>
  <c r="P78"/>
  <c r="S275" l="1"/>
  <c r="U275" s="1"/>
  <c r="S125"/>
  <c r="U125" s="1"/>
  <c r="T489"/>
  <c r="T373"/>
  <c r="T13"/>
  <c r="T251"/>
  <c r="T387"/>
  <c r="R252"/>
  <c r="S17"/>
  <c r="U17" s="1"/>
  <c r="R46"/>
  <c r="R251"/>
  <c r="R387"/>
  <c r="R386" s="1"/>
  <c r="R231"/>
  <c r="R217"/>
  <c r="R216" s="1"/>
  <c r="R14"/>
  <c r="R374"/>
  <c r="R482"/>
  <c r="P101"/>
  <c r="Q102"/>
  <c r="S102" s="1"/>
  <c r="U102" s="1"/>
  <c r="O101"/>
  <c r="O102"/>
  <c r="Q101" l="1"/>
  <c r="S101" s="1"/>
  <c r="U101" s="1"/>
  <c r="T12"/>
  <c r="T488"/>
  <c r="T250"/>
  <c r="T386"/>
  <c r="R13"/>
  <c r="R488" s="1"/>
  <c r="R230"/>
  <c r="R489"/>
  <c r="R373"/>
  <c r="R481"/>
  <c r="R250"/>
  <c r="P157"/>
  <c r="P331"/>
  <c r="O331"/>
  <c r="O332"/>
  <c r="Q332" s="1"/>
  <c r="S332" s="1"/>
  <c r="U332" s="1"/>
  <c r="O333"/>
  <c r="Q333" s="1"/>
  <c r="S333" s="1"/>
  <c r="U333" s="1"/>
  <c r="P301"/>
  <c r="O301"/>
  <c r="O302"/>
  <c r="Q302" s="1"/>
  <c r="S302" s="1"/>
  <c r="U302" s="1"/>
  <c r="P485"/>
  <c r="P483"/>
  <c r="P479"/>
  <c r="P477"/>
  <c r="P475"/>
  <c r="P472"/>
  <c r="P468"/>
  <c r="P465"/>
  <c r="P463"/>
  <c r="P460"/>
  <c r="P458"/>
  <c r="P456"/>
  <c r="P454"/>
  <c r="P452"/>
  <c r="P450"/>
  <c r="P448"/>
  <c r="P446"/>
  <c r="P444"/>
  <c r="P442"/>
  <c r="P440"/>
  <c r="P438"/>
  <c r="P436"/>
  <c r="P434"/>
  <c r="P432"/>
  <c r="P430"/>
  <c r="P428"/>
  <c r="P426"/>
  <c r="P424"/>
  <c r="P422"/>
  <c r="P420"/>
  <c r="P418"/>
  <c r="P416"/>
  <c r="P414"/>
  <c r="P412"/>
  <c r="P410"/>
  <c r="P408"/>
  <c r="P406"/>
  <c r="P404"/>
  <c r="P402"/>
  <c r="P400"/>
  <c r="P398"/>
  <c r="P396"/>
  <c r="P394"/>
  <c r="P392"/>
  <c r="P388"/>
  <c r="P384"/>
  <c r="P382"/>
  <c r="P380"/>
  <c r="P377"/>
  <c r="P375"/>
  <c r="P371"/>
  <c r="P368"/>
  <c r="P366"/>
  <c r="P362"/>
  <c r="P360"/>
  <c r="P357"/>
  <c r="P353"/>
  <c r="P351"/>
  <c r="P349"/>
  <c r="P346"/>
  <c r="P344"/>
  <c r="P342"/>
  <c r="P340"/>
  <c r="P338"/>
  <c r="P336"/>
  <c r="P334"/>
  <c r="P329"/>
  <c r="P327"/>
  <c r="P325"/>
  <c r="P323"/>
  <c r="P321"/>
  <c r="P319"/>
  <c r="P317"/>
  <c r="P315"/>
  <c r="P313"/>
  <c r="P311"/>
  <c r="P309"/>
  <c r="P307"/>
  <c r="P305"/>
  <c r="P303"/>
  <c r="P299"/>
  <c r="P297"/>
  <c r="P295"/>
  <c r="P293"/>
  <c r="P291"/>
  <c r="P289"/>
  <c r="P287"/>
  <c r="P285"/>
  <c r="P283"/>
  <c r="P281"/>
  <c r="P279"/>
  <c r="P277"/>
  <c r="P273"/>
  <c r="P271"/>
  <c r="P269"/>
  <c r="P267"/>
  <c r="P265"/>
  <c r="P261"/>
  <c r="P259"/>
  <c r="P257"/>
  <c r="P255"/>
  <c r="P253"/>
  <c r="P248"/>
  <c r="P246"/>
  <c r="P244"/>
  <c r="P242"/>
  <c r="P240"/>
  <c r="P238"/>
  <c r="P236"/>
  <c r="P234"/>
  <c r="P232"/>
  <c r="P228"/>
  <c r="P226"/>
  <c r="P224"/>
  <c r="P222"/>
  <c r="P220"/>
  <c r="P218"/>
  <c r="P214"/>
  <c r="P210"/>
  <c r="P208"/>
  <c r="P206"/>
  <c r="P204"/>
  <c r="P202"/>
  <c r="P200"/>
  <c r="P198"/>
  <c r="P195"/>
  <c r="P193"/>
  <c r="P190"/>
  <c r="P188"/>
  <c r="P186"/>
  <c r="P184"/>
  <c r="P182"/>
  <c r="P178"/>
  <c r="P173"/>
  <c r="P171"/>
  <c r="P169"/>
  <c r="P167"/>
  <c r="P165"/>
  <c r="P163"/>
  <c r="P161"/>
  <c r="P159"/>
  <c r="P155"/>
  <c r="P153"/>
  <c r="P151"/>
  <c r="P149"/>
  <c r="P147"/>
  <c r="P145"/>
  <c r="P143"/>
  <c r="P141"/>
  <c r="P139"/>
  <c r="P137"/>
  <c r="P135"/>
  <c r="P133"/>
  <c r="P131"/>
  <c r="P129"/>
  <c r="P123"/>
  <c r="P121"/>
  <c r="P119"/>
  <c r="P117"/>
  <c r="P115"/>
  <c r="P113"/>
  <c r="P111"/>
  <c r="P109"/>
  <c r="P107"/>
  <c r="P105"/>
  <c r="P103"/>
  <c r="P99"/>
  <c r="P97"/>
  <c r="P95"/>
  <c r="P93"/>
  <c r="P91"/>
  <c r="P89"/>
  <c r="P87"/>
  <c r="P85"/>
  <c r="P84"/>
  <c r="P83" s="1"/>
  <c r="P81"/>
  <c r="P79"/>
  <c r="P77"/>
  <c r="P74"/>
  <c r="P72"/>
  <c r="P70"/>
  <c r="P68"/>
  <c r="P66"/>
  <c r="P62"/>
  <c r="P60"/>
  <c r="P58"/>
  <c r="P56"/>
  <c r="P54"/>
  <c r="P52"/>
  <c r="P50"/>
  <c r="P46"/>
  <c r="P44"/>
  <c r="P41"/>
  <c r="P39"/>
  <c r="P37"/>
  <c r="P35"/>
  <c r="P33"/>
  <c r="P31"/>
  <c r="P29"/>
  <c r="P27"/>
  <c r="P24"/>
  <c r="P19"/>
  <c r="P15"/>
  <c r="N235"/>
  <c r="N234" s="1"/>
  <c r="N392"/>
  <c r="M392"/>
  <c r="M393"/>
  <c r="O393" s="1"/>
  <c r="Q393" s="1"/>
  <c r="S393" s="1"/>
  <c r="U393" s="1"/>
  <c r="N222"/>
  <c r="M222"/>
  <c r="M223"/>
  <c r="O223" s="1"/>
  <c r="Q223" s="1"/>
  <c r="S223" s="1"/>
  <c r="U223" s="1"/>
  <c r="M234"/>
  <c r="M235"/>
  <c r="L91"/>
  <c r="J91"/>
  <c r="H91"/>
  <c r="N91"/>
  <c r="N52"/>
  <c r="M52"/>
  <c r="M53"/>
  <c r="O53" s="1"/>
  <c r="Q53" s="1"/>
  <c r="N140"/>
  <c r="N139" s="1"/>
  <c r="N485"/>
  <c r="N483"/>
  <c r="N479"/>
  <c r="N477"/>
  <c r="N475"/>
  <c r="N472"/>
  <c r="N468"/>
  <c r="N465"/>
  <c r="N463"/>
  <c r="N460"/>
  <c r="N458"/>
  <c r="N456"/>
  <c r="N454"/>
  <c r="N452"/>
  <c r="N450"/>
  <c r="N448"/>
  <c r="N446"/>
  <c r="N444"/>
  <c r="N442"/>
  <c r="N440"/>
  <c r="N438"/>
  <c r="N436"/>
  <c r="N434"/>
  <c r="N432"/>
  <c r="N430"/>
  <c r="N428"/>
  <c r="N426"/>
  <c r="N424"/>
  <c r="N422"/>
  <c r="N420"/>
  <c r="N418"/>
  <c r="N416"/>
  <c r="N414"/>
  <c r="N412"/>
  <c r="N410"/>
  <c r="N408"/>
  <c r="N406"/>
  <c r="N404"/>
  <c r="N402"/>
  <c r="N400"/>
  <c r="N398"/>
  <c r="N396"/>
  <c r="N394"/>
  <c r="N388"/>
  <c r="N384"/>
  <c r="N382"/>
  <c r="N380"/>
  <c r="N377"/>
  <c r="N375"/>
  <c r="N371"/>
  <c r="N368"/>
  <c r="N366"/>
  <c r="N362"/>
  <c r="N360"/>
  <c r="N357"/>
  <c r="N353"/>
  <c r="N351"/>
  <c r="N349"/>
  <c r="N346"/>
  <c r="N344"/>
  <c r="N342"/>
  <c r="N340"/>
  <c r="N338"/>
  <c r="N336"/>
  <c r="N334"/>
  <c r="N329"/>
  <c r="N327"/>
  <c r="N325"/>
  <c r="N323"/>
  <c r="N321"/>
  <c r="N319"/>
  <c r="N317"/>
  <c r="N315"/>
  <c r="N313"/>
  <c r="N311"/>
  <c r="N309"/>
  <c r="N307"/>
  <c r="N305"/>
  <c r="N303"/>
  <c r="N299"/>
  <c r="N297"/>
  <c r="N295"/>
  <c r="N293"/>
  <c r="N291"/>
  <c r="N289"/>
  <c r="N287"/>
  <c r="N285"/>
  <c r="N283"/>
  <c r="N281"/>
  <c r="N279"/>
  <c r="N277"/>
  <c r="N273"/>
  <c r="N271"/>
  <c r="N269"/>
  <c r="N267"/>
  <c r="N265"/>
  <c r="N263"/>
  <c r="N261"/>
  <c r="N259"/>
  <c r="N257"/>
  <c r="N255"/>
  <c r="N253"/>
  <c r="N248"/>
  <c r="N246"/>
  <c r="N244"/>
  <c r="N242"/>
  <c r="N240"/>
  <c r="N238"/>
  <c r="N236"/>
  <c r="N232"/>
  <c r="N228"/>
  <c r="N226"/>
  <c r="N224"/>
  <c r="N220"/>
  <c r="N218"/>
  <c r="N214"/>
  <c r="N210"/>
  <c r="N208"/>
  <c r="N206"/>
  <c r="N204"/>
  <c r="N202"/>
  <c r="N200"/>
  <c r="N198"/>
  <c r="N195"/>
  <c r="N193"/>
  <c r="N190"/>
  <c r="N188"/>
  <c r="N186"/>
  <c r="N184"/>
  <c r="N182"/>
  <c r="N178"/>
  <c r="N173"/>
  <c r="N171"/>
  <c r="N169"/>
  <c r="N167"/>
  <c r="N165"/>
  <c r="N163"/>
  <c r="N161"/>
  <c r="N159"/>
  <c r="N157"/>
  <c r="N155"/>
  <c r="N153"/>
  <c r="N151"/>
  <c r="N149"/>
  <c r="N147"/>
  <c r="N145"/>
  <c r="N143"/>
  <c r="N141"/>
  <c r="N137"/>
  <c r="N135"/>
  <c r="N133"/>
  <c r="N131"/>
  <c r="N129"/>
  <c r="N123"/>
  <c r="N121"/>
  <c r="N119"/>
  <c r="N117"/>
  <c r="N115"/>
  <c r="N113"/>
  <c r="N111"/>
  <c r="N109"/>
  <c r="N107"/>
  <c r="N105"/>
  <c r="N103"/>
  <c r="N99"/>
  <c r="N97"/>
  <c r="N95"/>
  <c r="N93"/>
  <c r="N89"/>
  <c r="N87"/>
  <c r="N85"/>
  <c r="N84"/>
  <c r="N81"/>
  <c r="N79"/>
  <c r="N77"/>
  <c r="N74"/>
  <c r="N72"/>
  <c r="N70"/>
  <c r="N68"/>
  <c r="N66"/>
  <c r="N62"/>
  <c r="N60"/>
  <c r="N58"/>
  <c r="N56"/>
  <c r="N54"/>
  <c r="N50"/>
  <c r="N46"/>
  <c r="N44"/>
  <c r="N41"/>
  <c r="N39"/>
  <c r="N37"/>
  <c r="N35"/>
  <c r="N33"/>
  <c r="N31"/>
  <c r="N29"/>
  <c r="N27"/>
  <c r="N24"/>
  <c r="N14" s="1"/>
  <c r="N19"/>
  <c r="N15"/>
  <c r="L140"/>
  <c r="L139" s="1"/>
  <c r="L167"/>
  <c r="K167"/>
  <c r="K168"/>
  <c r="M168" s="1"/>
  <c r="O168" s="1"/>
  <c r="Q168" s="1"/>
  <c r="S168" s="1"/>
  <c r="U168" s="1"/>
  <c r="L136"/>
  <c r="L135" s="1"/>
  <c r="L485"/>
  <c r="L483"/>
  <c r="L479"/>
  <c r="L477"/>
  <c r="L475"/>
  <c r="L472"/>
  <c r="L468"/>
  <c r="L465"/>
  <c r="L463"/>
  <c r="L460"/>
  <c r="L458"/>
  <c r="L456"/>
  <c r="L454"/>
  <c r="L452"/>
  <c r="L450"/>
  <c r="L448"/>
  <c r="L446"/>
  <c r="L444"/>
  <c r="L442"/>
  <c r="L440"/>
  <c r="L438"/>
  <c r="L436"/>
  <c r="L434"/>
  <c r="L432"/>
  <c r="L430"/>
  <c r="L428"/>
  <c r="L426"/>
  <c r="L424"/>
  <c r="L422"/>
  <c r="L420"/>
  <c r="L418"/>
  <c r="L416"/>
  <c r="L414"/>
  <c r="L412"/>
  <c r="L410"/>
  <c r="L408"/>
  <c r="L406"/>
  <c r="L404"/>
  <c r="L402"/>
  <c r="L400"/>
  <c r="L398"/>
  <c r="L396"/>
  <c r="L394"/>
  <c r="L388"/>
  <c r="L384"/>
  <c r="L382"/>
  <c r="L380"/>
  <c r="L377"/>
  <c r="L375"/>
  <c r="L371"/>
  <c r="L368"/>
  <c r="L366"/>
  <c r="L362"/>
  <c r="L360"/>
  <c r="L357"/>
  <c r="L353"/>
  <c r="L351"/>
  <c r="L349"/>
  <c r="L346"/>
  <c r="L344"/>
  <c r="L342"/>
  <c r="L340"/>
  <c r="L338"/>
  <c r="L336"/>
  <c r="L334"/>
  <c r="L329"/>
  <c r="L327"/>
  <c r="L325"/>
  <c r="L323"/>
  <c r="L321"/>
  <c r="L319"/>
  <c r="L317"/>
  <c r="L315"/>
  <c r="L313"/>
  <c r="L311"/>
  <c r="L309"/>
  <c r="L307"/>
  <c r="L305"/>
  <c r="L303"/>
  <c r="L299"/>
  <c r="L297"/>
  <c r="L295"/>
  <c r="L293"/>
  <c r="L291"/>
  <c r="L289"/>
  <c r="L287"/>
  <c r="L285"/>
  <c r="L283"/>
  <c r="L281"/>
  <c r="L279"/>
  <c r="L277"/>
  <c r="L273"/>
  <c r="L271"/>
  <c r="L269"/>
  <c r="L267"/>
  <c r="L265"/>
  <c r="L263"/>
  <c r="L261"/>
  <c r="L259"/>
  <c r="L257"/>
  <c r="L255"/>
  <c r="L253"/>
  <c r="L248"/>
  <c r="L246"/>
  <c r="L244"/>
  <c r="L242"/>
  <c r="L240"/>
  <c r="L238"/>
  <c r="L236"/>
  <c r="L232"/>
  <c r="L228"/>
  <c r="L226"/>
  <c r="L224"/>
  <c r="L220"/>
  <c r="L218"/>
  <c r="L214"/>
  <c r="L210"/>
  <c r="L208"/>
  <c r="L206"/>
  <c r="L204"/>
  <c r="L202"/>
  <c r="L200"/>
  <c r="L198"/>
  <c r="L195"/>
  <c r="L193"/>
  <c r="L190"/>
  <c r="L188"/>
  <c r="L186"/>
  <c r="L184"/>
  <c r="L182"/>
  <c r="L178"/>
  <c r="L173"/>
  <c r="L171"/>
  <c r="L169"/>
  <c r="L165"/>
  <c r="L163"/>
  <c r="L161"/>
  <c r="L159"/>
  <c r="L157"/>
  <c r="L155"/>
  <c r="L153"/>
  <c r="L151"/>
  <c r="L149"/>
  <c r="L147"/>
  <c r="L145"/>
  <c r="L143"/>
  <c r="L141"/>
  <c r="L137"/>
  <c r="L133"/>
  <c r="L131"/>
  <c r="L129"/>
  <c r="L123"/>
  <c r="L121"/>
  <c r="L119"/>
  <c r="L117"/>
  <c r="L115"/>
  <c r="L113"/>
  <c r="L111"/>
  <c r="L109"/>
  <c r="L107"/>
  <c r="L105"/>
  <c r="L103"/>
  <c r="L99"/>
  <c r="L97"/>
  <c r="L95"/>
  <c r="L93"/>
  <c r="L89"/>
  <c r="L87"/>
  <c r="L85"/>
  <c r="L84"/>
  <c r="L83" s="1"/>
  <c r="L81"/>
  <c r="L79"/>
  <c r="L77"/>
  <c r="L74"/>
  <c r="L72"/>
  <c r="L70"/>
  <c r="L68"/>
  <c r="L66"/>
  <c r="L62"/>
  <c r="L60"/>
  <c r="L58"/>
  <c r="L56"/>
  <c r="L54"/>
  <c r="L50"/>
  <c r="L46"/>
  <c r="L44"/>
  <c r="L41"/>
  <c r="L39"/>
  <c r="L37"/>
  <c r="L35"/>
  <c r="L33"/>
  <c r="L31"/>
  <c r="L29"/>
  <c r="L27"/>
  <c r="L24"/>
  <c r="L19"/>
  <c r="L15"/>
  <c r="J468"/>
  <c r="I471"/>
  <c r="K471" s="1"/>
  <c r="M471" s="1"/>
  <c r="O471" s="1"/>
  <c r="Q471" s="1"/>
  <c r="S471" s="1"/>
  <c r="U471" s="1"/>
  <c r="J88"/>
  <c r="J412"/>
  <c r="I412"/>
  <c r="I413"/>
  <c r="K413" s="1"/>
  <c r="M413" s="1"/>
  <c r="O413" s="1"/>
  <c r="Q413" s="1"/>
  <c r="S413" s="1"/>
  <c r="U413" s="1"/>
  <c r="J78"/>
  <c r="J77" s="1"/>
  <c r="J84"/>
  <c r="J83" s="1"/>
  <c r="I87"/>
  <c r="I88"/>
  <c r="J299"/>
  <c r="I299"/>
  <c r="I300"/>
  <c r="K300" s="1"/>
  <c r="M300" s="1"/>
  <c r="O300" s="1"/>
  <c r="Q300" s="1"/>
  <c r="S300" s="1"/>
  <c r="U300" s="1"/>
  <c r="J188"/>
  <c r="I188"/>
  <c r="I189"/>
  <c r="K189" s="1"/>
  <c r="M189" s="1"/>
  <c r="O189" s="1"/>
  <c r="Q189" s="1"/>
  <c r="S189" s="1"/>
  <c r="U189" s="1"/>
  <c r="J186"/>
  <c r="I186"/>
  <c r="I187"/>
  <c r="K187" s="1"/>
  <c r="M187" s="1"/>
  <c r="O187" s="1"/>
  <c r="Q187" s="1"/>
  <c r="S187" s="1"/>
  <c r="U187" s="1"/>
  <c r="J444"/>
  <c r="K444" s="1"/>
  <c r="I444"/>
  <c r="I445"/>
  <c r="K445" s="1"/>
  <c r="M445" s="1"/>
  <c r="O445" s="1"/>
  <c r="Q445" s="1"/>
  <c r="S445" s="1"/>
  <c r="U445" s="1"/>
  <c r="J145"/>
  <c r="J485"/>
  <c r="J483"/>
  <c r="J479"/>
  <c r="J477"/>
  <c r="J475"/>
  <c r="J472"/>
  <c r="J465"/>
  <c r="J463"/>
  <c r="J460"/>
  <c r="J458"/>
  <c r="J456"/>
  <c r="J454"/>
  <c r="J452"/>
  <c r="J450"/>
  <c r="J448"/>
  <c r="J446"/>
  <c r="J442"/>
  <c r="J440"/>
  <c r="J438"/>
  <c r="J436"/>
  <c r="J434"/>
  <c r="J432"/>
  <c r="J430"/>
  <c r="J428"/>
  <c r="J426"/>
  <c r="J424"/>
  <c r="J422"/>
  <c r="J420"/>
  <c r="J418"/>
  <c r="J416"/>
  <c r="J414"/>
  <c r="J410"/>
  <c r="J408"/>
  <c r="J406"/>
  <c r="J404"/>
  <c r="J402"/>
  <c r="J400"/>
  <c r="J398"/>
  <c r="J396"/>
  <c r="J394"/>
  <c r="J388"/>
  <c r="J384"/>
  <c r="J382"/>
  <c r="J380"/>
  <c r="J377"/>
  <c r="J375"/>
  <c r="J371"/>
  <c r="J368"/>
  <c r="J366"/>
  <c r="J362"/>
  <c r="J360"/>
  <c r="J357"/>
  <c r="J353"/>
  <c r="J351"/>
  <c r="J349"/>
  <c r="J346"/>
  <c r="J344"/>
  <c r="J342"/>
  <c r="J340"/>
  <c r="J338"/>
  <c r="J336"/>
  <c r="J334"/>
  <c r="J329"/>
  <c r="J327"/>
  <c r="J325"/>
  <c r="J323"/>
  <c r="J321"/>
  <c r="J319"/>
  <c r="J317"/>
  <c r="J315"/>
  <c r="J313"/>
  <c r="J311"/>
  <c r="J309"/>
  <c r="J307"/>
  <c r="J305"/>
  <c r="J303"/>
  <c r="J297"/>
  <c r="J295"/>
  <c r="J293"/>
  <c r="J291"/>
  <c r="J289"/>
  <c r="J287"/>
  <c r="J283"/>
  <c r="J281"/>
  <c r="J279"/>
  <c r="J277"/>
  <c r="J273"/>
  <c r="J271"/>
  <c r="J269"/>
  <c r="J267"/>
  <c r="J265"/>
  <c r="J263"/>
  <c r="J261"/>
  <c r="J259"/>
  <c r="J257"/>
  <c r="J255"/>
  <c r="J253"/>
  <c r="J248"/>
  <c r="J246"/>
  <c r="J244"/>
  <c r="J242"/>
  <c r="J240"/>
  <c r="J238"/>
  <c r="J236"/>
  <c r="J232"/>
  <c r="J228"/>
  <c r="J226"/>
  <c r="J224"/>
  <c r="J220"/>
  <c r="J218"/>
  <c r="J214"/>
  <c r="J210"/>
  <c r="J208"/>
  <c r="J206"/>
  <c r="J204"/>
  <c r="J202"/>
  <c r="J200"/>
  <c r="J198"/>
  <c r="J195"/>
  <c r="J193"/>
  <c r="J190"/>
  <c r="J184"/>
  <c r="J182"/>
  <c r="J178"/>
  <c r="J173"/>
  <c r="J171"/>
  <c r="J169"/>
  <c r="J165"/>
  <c r="J163"/>
  <c r="J161"/>
  <c r="J159"/>
  <c r="J157"/>
  <c r="J155"/>
  <c r="J153"/>
  <c r="J151"/>
  <c r="J149"/>
  <c r="J147"/>
  <c r="J143"/>
  <c r="J141"/>
  <c r="J139"/>
  <c r="J137"/>
  <c r="J135"/>
  <c r="J133"/>
  <c r="J131"/>
  <c r="J129"/>
  <c r="J123"/>
  <c r="J121"/>
  <c r="J119"/>
  <c r="J117"/>
  <c r="J115"/>
  <c r="J113"/>
  <c r="J111"/>
  <c r="J109"/>
  <c r="J107"/>
  <c r="J105"/>
  <c r="J103"/>
  <c r="J99"/>
  <c r="J97"/>
  <c r="J95"/>
  <c r="J93"/>
  <c r="J89"/>
  <c r="J85"/>
  <c r="J81"/>
  <c r="J79"/>
  <c r="J74"/>
  <c r="J72"/>
  <c r="J70"/>
  <c r="J68"/>
  <c r="J66"/>
  <c r="J62"/>
  <c r="J60"/>
  <c r="J58"/>
  <c r="J56"/>
  <c r="J54"/>
  <c r="J50"/>
  <c r="J46"/>
  <c r="J44"/>
  <c r="J41"/>
  <c r="J39"/>
  <c r="J37"/>
  <c r="J35"/>
  <c r="J33"/>
  <c r="J31"/>
  <c r="J29"/>
  <c r="J27"/>
  <c r="J24"/>
  <c r="J19"/>
  <c r="J15"/>
  <c r="H129"/>
  <c r="I129" s="1"/>
  <c r="I130"/>
  <c r="K130" s="1"/>
  <c r="M130" s="1"/>
  <c r="O130" s="1"/>
  <c r="Q130" s="1"/>
  <c r="S130" s="1"/>
  <c r="U130" s="1"/>
  <c r="P14" l="1"/>
  <c r="N217"/>
  <c r="N387"/>
  <c r="N386" s="1"/>
  <c r="R12"/>
  <c r="R487" s="1"/>
  <c r="T487"/>
  <c r="Q331"/>
  <c r="S331" s="1"/>
  <c r="U331" s="1"/>
  <c r="O234"/>
  <c r="Q234" s="1"/>
  <c r="S234" s="1"/>
  <c r="U234" s="1"/>
  <c r="P252"/>
  <c r="Q301"/>
  <c r="S301" s="1"/>
  <c r="U301" s="1"/>
  <c r="P13"/>
  <c r="P263"/>
  <c r="P217"/>
  <c r="P216" s="1"/>
  <c r="P482"/>
  <c r="P374"/>
  <c r="P373" s="1"/>
  <c r="P387"/>
  <c r="P231"/>
  <c r="P489"/>
  <c r="N231"/>
  <c r="N230" s="1"/>
  <c r="O235"/>
  <c r="Q235" s="1"/>
  <c r="S235" s="1"/>
  <c r="U235" s="1"/>
  <c r="L251"/>
  <c r="N251"/>
  <c r="O52"/>
  <c r="Q52" s="1"/>
  <c r="O392"/>
  <c r="Q392" s="1"/>
  <c r="S392" s="1"/>
  <c r="U392" s="1"/>
  <c r="O222"/>
  <c r="Q222" s="1"/>
  <c r="S222" s="1"/>
  <c r="U222" s="1"/>
  <c r="N252"/>
  <c r="N489" s="1"/>
  <c r="N374"/>
  <c r="N373" s="1"/>
  <c r="J387"/>
  <c r="J386" s="1"/>
  <c r="L14"/>
  <c r="N216"/>
  <c r="L217"/>
  <c r="L216" s="1"/>
  <c r="N482"/>
  <c r="N481" s="1"/>
  <c r="M444"/>
  <c r="O444" s="1"/>
  <c r="Q444" s="1"/>
  <c r="S444" s="1"/>
  <c r="U444" s="1"/>
  <c r="L374"/>
  <c r="L373" s="1"/>
  <c r="M167"/>
  <c r="O167" s="1"/>
  <c r="Q167" s="1"/>
  <c r="S167" s="1"/>
  <c r="U167" s="1"/>
  <c r="N83"/>
  <c r="N13" s="1"/>
  <c r="L13"/>
  <c r="L252"/>
  <c r="L489" s="1"/>
  <c r="K412"/>
  <c r="M412" s="1"/>
  <c r="O412" s="1"/>
  <c r="Q412" s="1"/>
  <c r="S412" s="1"/>
  <c r="U412" s="1"/>
  <c r="L231"/>
  <c r="L387"/>
  <c r="L482"/>
  <c r="J252"/>
  <c r="K188"/>
  <c r="M188" s="1"/>
  <c r="O188" s="1"/>
  <c r="Q188" s="1"/>
  <c r="S188" s="1"/>
  <c r="U188" s="1"/>
  <c r="K88"/>
  <c r="M88" s="1"/>
  <c r="O88" s="1"/>
  <c r="Q88" s="1"/>
  <c r="S88" s="1"/>
  <c r="U88" s="1"/>
  <c r="K186"/>
  <c r="M186" s="1"/>
  <c r="O186" s="1"/>
  <c r="Q186" s="1"/>
  <c r="S186" s="1"/>
  <c r="U186" s="1"/>
  <c r="K299"/>
  <c r="M299" s="1"/>
  <c r="O299" s="1"/>
  <c r="Q299" s="1"/>
  <c r="S299" s="1"/>
  <c r="U299" s="1"/>
  <c r="J87"/>
  <c r="K87" s="1"/>
  <c r="M87" s="1"/>
  <c r="O87" s="1"/>
  <c r="Q87" s="1"/>
  <c r="S87" s="1"/>
  <c r="U87" s="1"/>
  <c r="J482"/>
  <c r="J481" s="1"/>
  <c r="K129"/>
  <c r="M129" s="1"/>
  <c r="O129" s="1"/>
  <c r="Q129" s="1"/>
  <c r="S129" s="1"/>
  <c r="U129" s="1"/>
  <c r="J231"/>
  <c r="J230" s="1"/>
  <c r="J217"/>
  <c r="J216" s="1"/>
  <c r="J14"/>
  <c r="J285"/>
  <c r="J251" s="1"/>
  <c r="J374"/>
  <c r="H286"/>
  <c r="H285" s="1"/>
  <c r="I285" s="1"/>
  <c r="H264"/>
  <c r="H263" s="1"/>
  <c r="I263" s="1"/>
  <c r="K263" s="1"/>
  <c r="M263" s="1"/>
  <c r="O263" s="1"/>
  <c r="H164"/>
  <c r="I164" s="1"/>
  <c r="K164" s="1"/>
  <c r="M164" s="1"/>
  <c r="O164" s="1"/>
  <c r="Q164" s="1"/>
  <c r="S164" s="1"/>
  <c r="U164" s="1"/>
  <c r="H162"/>
  <c r="H161" s="1"/>
  <c r="I161" s="1"/>
  <c r="K161" s="1"/>
  <c r="M161" s="1"/>
  <c r="O161" s="1"/>
  <c r="Q161" s="1"/>
  <c r="S161" s="1"/>
  <c r="U161" s="1"/>
  <c r="H160"/>
  <c r="H159" s="1"/>
  <c r="I159" s="1"/>
  <c r="K159" s="1"/>
  <c r="M159" s="1"/>
  <c r="O159" s="1"/>
  <c r="Q159" s="1"/>
  <c r="S159" s="1"/>
  <c r="U159" s="1"/>
  <c r="H158"/>
  <c r="I158" s="1"/>
  <c r="K158" s="1"/>
  <c r="M158" s="1"/>
  <c r="O158" s="1"/>
  <c r="Q158" s="1"/>
  <c r="S158" s="1"/>
  <c r="U158" s="1"/>
  <c r="H156"/>
  <c r="H155" s="1"/>
  <c r="I155" s="1"/>
  <c r="K155" s="1"/>
  <c r="M155" s="1"/>
  <c r="O155" s="1"/>
  <c r="Q155" s="1"/>
  <c r="S155" s="1"/>
  <c r="U155" s="1"/>
  <c r="H154"/>
  <c r="H153" s="1"/>
  <c r="I153" s="1"/>
  <c r="K153" s="1"/>
  <c r="M153" s="1"/>
  <c r="O153" s="1"/>
  <c r="Q153" s="1"/>
  <c r="S153" s="1"/>
  <c r="U153" s="1"/>
  <c r="H152"/>
  <c r="H151" s="1"/>
  <c r="I151" s="1"/>
  <c r="K151" s="1"/>
  <c r="M151" s="1"/>
  <c r="O151" s="1"/>
  <c r="Q151" s="1"/>
  <c r="S151" s="1"/>
  <c r="U151" s="1"/>
  <c r="H157"/>
  <c r="I157" s="1"/>
  <c r="K157" s="1"/>
  <c r="M157" s="1"/>
  <c r="O157" s="1"/>
  <c r="Q157" s="1"/>
  <c r="S157" s="1"/>
  <c r="U157" s="1"/>
  <c r="H163"/>
  <c r="I163" s="1"/>
  <c r="K163" s="1"/>
  <c r="M163" s="1"/>
  <c r="O163" s="1"/>
  <c r="Q163" s="1"/>
  <c r="S163" s="1"/>
  <c r="U163" s="1"/>
  <c r="H139"/>
  <c r="I139" s="1"/>
  <c r="K139" s="1"/>
  <c r="M139" s="1"/>
  <c r="O139" s="1"/>
  <c r="Q139" s="1"/>
  <c r="S139" s="1"/>
  <c r="U139" s="1"/>
  <c r="H146"/>
  <c r="H145" s="1"/>
  <c r="H178"/>
  <c r="I178" s="1"/>
  <c r="K178" s="1"/>
  <c r="M178" s="1"/>
  <c r="O178" s="1"/>
  <c r="Q178" s="1"/>
  <c r="S178" s="1"/>
  <c r="U178" s="1"/>
  <c r="K176"/>
  <c r="M176" s="1"/>
  <c r="O176" s="1"/>
  <c r="Q176" s="1"/>
  <c r="S176" s="1"/>
  <c r="K177"/>
  <c r="M177" s="1"/>
  <c r="O177" s="1"/>
  <c r="Q177" s="1"/>
  <c r="I179"/>
  <c r="K179" s="1"/>
  <c r="M179" s="1"/>
  <c r="O179" s="1"/>
  <c r="Q179" s="1"/>
  <c r="S179" s="1"/>
  <c r="U179" s="1"/>
  <c r="H458"/>
  <c r="I458" s="1"/>
  <c r="K458" s="1"/>
  <c r="M458" s="1"/>
  <c r="O458" s="1"/>
  <c r="Q458" s="1"/>
  <c r="S458" s="1"/>
  <c r="U458" s="1"/>
  <c r="I459"/>
  <c r="K459" s="1"/>
  <c r="M459" s="1"/>
  <c r="O459" s="1"/>
  <c r="Q459" s="1"/>
  <c r="S459" s="1"/>
  <c r="U459" s="1"/>
  <c r="H448"/>
  <c r="I448" s="1"/>
  <c r="K448" s="1"/>
  <c r="M448" s="1"/>
  <c r="O448" s="1"/>
  <c r="Q448" s="1"/>
  <c r="S448" s="1"/>
  <c r="U448" s="1"/>
  <c r="I449"/>
  <c r="K449" s="1"/>
  <c r="M449" s="1"/>
  <c r="O449" s="1"/>
  <c r="Q449" s="1"/>
  <c r="S449" s="1"/>
  <c r="U449" s="1"/>
  <c r="H418"/>
  <c r="I418" s="1"/>
  <c r="K418" s="1"/>
  <c r="M418" s="1"/>
  <c r="O418" s="1"/>
  <c r="Q418" s="1"/>
  <c r="S418" s="1"/>
  <c r="U418" s="1"/>
  <c r="I419"/>
  <c r="K419" s="1"/>
  <c r="M419" s="1"/>
  <c r="O419" s="1"/>
  <c r="Q419" s="1"/>
  <c r="S419" s="1"/>
  <c r="U419" s="1"/>
  <c r="H402"/>
  <c r="I402" s="1"/>
  <c r="K402" s="1"/>
  <c r="M402" s="1"/>
  <c r="O402" s="1"/>
  <c r="Q402" s="1"/>
  <c r="S402" s="1"/>
  <c r="U402" s="1"/>
  <c r="I403"/>
  <c r="K403" s="1"/>
  <c r="M403" s="1"/>
  <c r="O403" s="1"/>
  <c r="Q403" s="1"/>
  <c r="S403" s="1"/>
  <c r="U403" s="1"/>
  <c r="H327"/>
  <c r="I327" s="1"/>
  <c r="K327" s="1"/>
  <c r="M327" s="1"/>
  <c r="O327" s="1"/>
  <c r="Q327" s="1"/>
  <c r="S327" s="1"/>
  <c r="U327" s="1"/>
  <c r="I328"/>
  <c r="K328" s="1"/>
  <c r="M328" s="1"/>
  <c r="O328" s="1"/>
  <c r="Q328" s="1"/>
  <c r="S328" s="1"/>
  <c r="U328" s="1"/>
  <c r="H321"/>
  <c r="I321" s="1"/>
  <c r="K321" s="1"/>
  <c r="M321" s="1"/>
  <c r="O321" s="1"/>
  <c r="Q321" s="1"/>
  <c r="S321" s="1"/>
  <c r="U321" s="1"/>
  <c r="I322"/>
  <c r="K322" s="1"/>
  <c r="M322" s="1"/>
  <c r="O322" s="1"/>
  <c r="Q322" s="1"/>
  <c r="S322" s="1"/>
  <c r="U322" s="1"/>
  <c r="I439"/>
  <c r="K439" s="1"/>
  <c r="M439" s="1"/>
  <c r="O439" s="1"/>
  <c r="Q439" s="1"/>
  <c r="S439" s="1"/>
  <c r="U439" s="1"/>
  <c r="H438"/>
  <c r="I438" s="1"/>
  <c r="K438" s="1"/>
  <c r="M438" s="1"/>
  <c r="O438" s="1"/>
  <c r="Q438" s="1"/>
  <c r="S438" s="1"/>
  <c r="U438" s="1"/>
  <c r="I16"/>
  <c r="K16" s="1"/>
  <c r="M16" s="1"/>
  <c r="O16" s="1"/>
  <c r="Q16" s="1"/>
  <c r="S16" s="1"/>
  <c r="U16" s="1"/>
  <c r="I20"/>
  <c r="K20" s="1"/>
  <c r="M20" s="1"/>
  <c r="O20" s="1"/>
  <c r="Q20" s="1"/>
  <c r="S20" s="1"/>
  <c r="U20" s="1"/>
  <c r="I21"/>
  <c r="K21" s="1"/>
  <c r="M21" s="1"/>
  <c r="O21" s="1"/>
  <c r="Q21" s="1"/>
  <c r="S21" s="1"/>
  <c r="U21" s="1"/>
  <c r="I22"/>
  <c r="K22" s="1"/>
  <c r="M22" s="1"/>
  <c r="O22" s="1"/>
  <c r="Q22" s="1"/>
  <c r="S22" s="1"/>
  <c r="I23"/>
  <c r="K23" s="1"/>
  <c r="M23" s="1"/>
  <c r="O23" s="1"/>
  <c r="Q23" s="1"/>
  <c r="S23" s="1"/>
  <c r="U23" s="1"/>
  <c r="I25"/>
  <c r="K25" s="1"/>
  <c r="M25" s="1"/>
  <c r="O25" s="1"/>
  <c r="Q25" s="1"/>
  <c r="S25" s="1"/>
  <c r="U25" s="1"/>
  <c r="I26"/>
  <c r="K26" s="1"/>
  <c r="M26" s="1"/>
  <c r="O26" s="1"/>
  <c r="Q26" s="1"/>
  <c r="S26" s="1"/>
  <c r="U26" s="1"/>
  <c r="I28"/>
  <c r="K28" s="1"/>
  <c r="M28" s="1"/>
  <c r="O28" s="1"/>
  <c r="Q28" s="1"/>
  <c r="S28" s="1"/>
  <c r="U28" s="1"/>
  <c r="I30"/>
  <c r="K30" s="1"/>
  <c r="M30" s="1"/>
  <c r="O30" s="1"/>
  <c r="Q30" s="1"/>
  <c r="S30" s="1"/>
  <c r="U30" s="1"/>
  <c r="I32"/>
  <c r="K32" s="1"/>
  <c r="M32" s="1"/>
  <c r="O32" s="1"/>
  <c r="Q32" s="1"/>
  <c r="S32" s="1"/>
  <c r="U32" s="1"/>
  <c r="I34"/>
  <c r="K34" s="1"/>
  <c r="M34" s="1"/>
  <c r="O34" s="1"/>
  <c r="Q34" s="1"/>
  <c r="S34" s="1"/>
  <c r="U34" s="1"/>
  <c r="I36"/>
  <c r="K36" s="1"/>
  <c r="M36" s="1"/>
  <c r="O36" s="1"/>
  <c r="Q36" s="1"/>
  <c r="S36" s="1"/>
  <c r="U36" s="1"/>
  <c r="I38"/>
  <c r="K38" s="1"/>
  <c r="M38" s="1"/>
  <c r="O38" s="1"/>
  <c r="Q38" s="1"/>
  <c r="S38" s="1"/>
  <c r="I40"/>
  <c r="K40" s="1"/>
  <c r="M40" s="1"/>
  <c r="O40" s="1"/>
  <c r="Q40" s="1"/>
  <c r="S40" s="1"/>
  <c r="I42"/>
  <c r="K42" s="1"/>
  <c r="M42" s="1"/>
  <c r="O42" s="1"/>
  <c r="Q42" s="1"/>
  <c r="S42" s="1"/>
  <c r="U42" s="1"/>
  <c r="I43"/>
  <c r="K43" s="1"/>
  <c r="M43" s="1"/>
  <c r="O43" s="1"/>
  <c r="Q43" s="1"/>
  <c r="S43" s="1"/>
  <c r="U43" s="1"/>
  <c r="I45"/>
  <c r="K45" s="1"/>
  <c r="M45" s="1"/>
  <c r="O45" s="1"/>
  <c r="Q45" s="1"/>
  <c r="S45" s="1"/>
  <c r="I47"/>
  <c r="K47" s="1"/>
  <c r="M47" s="1"/>
  <c r="O47" s="1"/>
  <c r="Q47" s="1"/>
  <c r="S47" s="1"/>
  <c r="U47" s="1"/>
  <c r="I48"/>
  <c r="K48" s="1"/>
  <c r="M48" s="1"/>
  <c r="O48" s="1"/>
  <c r="Q48" s="1"/>
  <c r="S48" s="1"/>
  <c r="U48" s="1"/>
  <c r="I49"/>
  <c r="K49" s="1"/>
  <c r="M49" s="1"/>
  <c r="O49" s="1"/>
  <c r="Q49" s="1"/>
  <c r="S49" s="1"/>
  <c r="U49" s="1"/>
  <c r="I51"/>
  <c r="K51" s="1"/>
  <c r="M51" s="1"/>
  <c r="O51" s="1"/>
  <c r="Q51" s="1"/>
  <c r="S51" s="1"/>
  <c r="U51" s="1"/>
  <c r="I55"/>
  <c r="K55" s="1"/>
  <c r="M55" s="1"/>
  <c r="O55" s="1"/>
  <c r="Q55" s="1"/>
  <c r="S55" s="1"/>
  <c r="U55" s="1"/>
  <c r="I57"/>
  <c r="K57" s="1"/>
  <c r="M57" s="1"/>
  <c r="O57" s="1"/>
  <c r="Q57" s="1"/>
  <c r="S57" s="1"/>
  <c r="I59"/>
  <c r="K59" s="1"/>
  <c r="M59" s="1"/>
  <c r="O59" s="1"/>
  <c r="Q59" s="1"/>
  <c r="S59" s="1"/>
  <c r="U59" s="1"/>
  <c r="I61"/>
  <c r="K61" s="1"/>
  <c r="M61" s="1"/>
  <c r="O61" s="1"/>
  <c r="Q61" s="1"/>
  <c r="S61" s="1"/>
  <c r="U61" s="1"/>
  <c r="I63"/>
  <c r="K63" s="1"/>
  <c r="M63" s="1"/>
  <c r="O63" s="1"/>
  <c r="Q63" s="1"/>
  <c r="S63" s="1"/>
  <c r="U63" s="1"/>
  <c r="I64"/>
  <c r="K64" s="1"/>
  <c r="M64" s="1"/>
  <c r="O64" s="1"/>
  <c r="Q64" s="1"/>
  <c r="S64" s="1"/>
  <c r="U64" s="1"/>
  <c r="I65"/>
  <c r="K65" s="1"/>
  <c r="M65" s="1"/>
  <c r="O65" s="1"/>
  <c r="Q65" s="1"/>
  <c r="S65" s="1"/>
  <c r="U65" s="1"/>
  <c r="I67"/>
  <c r="K67" s="1"/>
  <c r="M67" s="1"/>
  <c r="O67" s="1"/>
  <c r="Q67" s="1"/>
  <c r="S67" s="1"/>
  <c r="I69"/>
  <c r="K69" s="1"/>
  <c r="M69" s="1"/>
  <c r="O69" s="1"/>
  <c r="Q69" s="1"/>
  <c r="S69" s="1"/>
  <c r="I71"/>
  <c r="K71" s="1"/>
  <c r="M71" s="1"/>
  <c r="O71" s="1"/>
  <c r="Q71" s="1"/>
  <c r="S71" s="1"/>
  <c r="U71" s="1"/>
  <c r="I73"/>
  <c r="K73" s="1"/>
  <c r="M73" s="1"/>
  <c r="O73" s="1"/>
  <c r="Q73" s="1"/>
  <c r="S73" s="1"/>
  <c r="I75"/>
  <c r="K75" s="1"/>
  <c r="M75" s="1"/>
  <c r="O75" s="1"/>
  <c r="Q75" s="1"/>
  <c r="S75" s="1"/>
  <c r="I76"/>
  <c r="K76" s="1"/>
  <c r="M76" s="1"/>
  <c r="O76" s="1"/>
  <c r="Q76" s="1"/>
  <c r="S76" s="1"/>
  <c r="I78"/>
  <c r="K78" s="1"/>
  <c r="M78" s="1"/>
  <c r="O78" s="1"/>
  <c r="Q78" s="1"/>
  <c r="S78" s="1"/>
  <c r="U78" s="1"/>
  <c r="I80"/>
  <c r="K80" s="1"/>
  <c r="M80" s="1"/>
  <c r="O80" s="1"/>
  <c r="Q80" s="1"/>
  <c r="S80" s="1"/>
  <c r="U80" s="1"/>
  <c r="I82"/>
  <c r="K82" s="1"/>
  <c r="M82" s="1"/>
  <c r="O82" s="1"/>
  <c r="Q82" s="1"/>
  <c r="S82" s="1"/>
  <c r="I84"/>
  <c r="K84" s="1"/>
  <c r="M84" s="1"/>
  <c r="O84" s="1"/>
  <c r="Q84" s="1"/>
  <c r="S84" s="1"/>
  <c r="U84" s="1"/>
  <c r="I86"/>
  <c r="K86" s="1"/>
  <c r="M86" s="1"/>
  <c r="O86" s="1"/>
  <c r="Q86" s="1"/>
  <c r="S86" s="1"/>
  <c r="I90"/>
  <c r="K90" s="1"/>
  <c r="M90" s="1"/>
  <c r="O90" s="1"/>
  <c r="Q90" s="1"/>
  <c r="S90" s="1"/>
  <c r="I92"/>
  <c r="K92" s="1"/>
  <c r="M92" s="1"/>
  <c r="O92" s="1"/>
  <c r="Q92" s="1"/>
  <c r="S92" s="1"/>
  <c r="I94"/>
  <c r="K94" s="1"/>
  <c r="M94" s="1"/>
  <c r="O94" s="1"/>
  <c r="Q94" s="1"/>
  <c r="S94" s="1"/>
  <c r="I96"/>
  <c r="K96" s="1"/>
  <c r="M96" s="1"/>
  <c r="O96" s="1"/>
  <c r="Q96" s="1"/>
  <c r="S96" s="1"/>
  <c r="U96" s="1"/>
  <c r="I98"/>
  <c r="K98" s="1"/>
  <c r="M98" s="1"/>
  <c r="O98" s="1"/>
  <c r="Q98" s="1"/>
  <c r="S98" s="1"/>
  <c r="I100"/>
  <c r="K100" s="1"/>
  <c r="M100" s="1"/>
  <c r="O100" s="1"/>
  <c r="Q100" s="1"/>
  <c r="S100" s="1"/>
  <c r="I104"/>
  <c r="K104" s="1"/>
  <c r="M104" s="1"/>
  <c r="O104" s="1"/>
  <c r="Q104" s="1"/>
  <c r="S104" s="1"/>
  <c r="U104" s="1"/>
  <c r="I106"/>
  <c r="K106" s="1"/>
  <c r="M106" s="1"/>
  <c r="O106" s="1"/>
  <c r="Q106" s="1"/>
  <c r="S106" s="1"/>
  <c r="I108"/>
  <c r="K108" s="1"/>
  <c r="M108" s="1"/>
  <c r="O108" s="1"/>
  <c r="Q108" s="1"/>
  <c r="S108" s="1"/>
  <c r="I110"/>
  <c r="K110" s="1"/>
  <c r="M110" s="1"/>
  <c r="O110" s="1"/>
  <c r="Q110" s="1"/>
  <c r="S110" s="1"/>
  <c r="I112"/>
  <c r="K112" s="1"/>
  <c r="M112" s="1"/>
  <c r="O112" s="1"/>
  <c r="Q112" s="1"/>
  <c r="S112" s="1"/>
  <c r="U112" s="1"/>
  <c r="I114"/>
  <c r="K114" s="1"/>
  <c r="M114" s="1"/>
  <c r="O114" s="1"/>
  <c r="Q114" s="1"/>
  <c r="S114" s="1"/>
  <c r="I116"/>
  <c r="K116" s="1"/>
  <c r="M116" s="1"/>
  <c r="O116" s="1"/>
  <c r="Q116" s="1"/>
  <c r="S116" s="1"/>
  <c r="I118"/>
  <c r="K118" s="1"/>
  <c r="M118" s="1"/>
  <c r="O118" s="1"/>
  <c r="Q118" s="1"/>
  <c r="S118" s="1"/>
  <c r="I120"/>
  <c r="K120" s="1"/>
  <c r="M120" s="1"/>
  <c r="O120" s="1"/>
  <c r="Q120" s="1"/>
  <c r="S120" s="1"/>
  <c r="U120" s="1"/>
  <c r="I122"/>
  <c r="K122" s="1"/>
  <c r="M122" s="1"/>
  <c r="O122" s="1"/>
  <c r="Q122" s="1"/>
  <c r="S122" s="1"/>
  <c r="U122" s="1"/>
  <c r="I124"/>
  <c r="K124" s="1"/>
  <c r="M124" s="1"/>
  <c r="O124" s="1"/>
  <c r="Q124" s="1"/>
  <c r="S124" s="1"/>
  <c r="I132"/>
  <c r="K132" s="1"/>
  <c r="M132" s="1"/>
  <c r="O132" s="1"/>
  <c r="Q132" s="1"/>
  <c r="S132" s="1"/>
  <c r="U132" s="1"/>
  <c r="I134"/>
  <c r="K134" s="1"/>
  <c r="M134" s="1"/>
  <c r="O134" s="1"/>
  <c r="Q134" s="1"/>
  <c r="S134" s="1"/>
  <c r="U134" s="1"/>
  <c r="I138"/>
  <c r="K138" s="1"/>
  <c r="M138" s="1"/>
  <c r="O138" s="1"/>
  <c r="Q138" s="1"/>
  <c r="S138" s="1"/>
  <c r="U138" s="1"/>
  <c r="I140"/>
  <c r="K140" s="1"/>
  <c r="M140" s="1"/>
  <c r="O140" s="1"/>
  <c r="Q140" s="1"/>
  <c r="S140" s="1"/>
  <c r="U140" s="1"/>
  <c r="I142"/>
  <c r="K142" s="1"/>
  <c r="M142" s="1"/>
  <c r="O142" s="1"/>
  <c r="Q142" s="1"/>
  <c r="S142" s="1"/>
  <c r="I144"/>
  <c r="K144" s="1"/>
  <c r="M144" s="1"/>
  <c r="O144" s="1"/>
  <c r="Q144" s="1"/>
  <c r="S144" s="1"/>
  <c r="I146"/>
  <c r="K146" s="1"/>
  <c r="M146" s="1"/>
  <c r="O146" s="1"/>
  <c r="Q146" s="1"/>
  <c r="S146" s="1"/>
  <c r="U146" s="1"/>
  <c r="I148"/>
  <c r="K148" s="1"/>
  <c r="M148" s="1"/>
  <c r="O148" s="1"/>
  <c r="Q148" s="1"/>
  <c r="S148" s="1"/>
  <c r="U148" s="1"/>
  <c r="I150"/>
  <c r="K150" s="1"/>
  <c r="M150" s="1"/>
  <c r="O150" s="1"/>
  <c r="Q150" s="1"/>
  <c r="S150" s="1"/>
  <c r="I166"/>
  <c r="K166" s="1"/>
  <c r="M166" s="1"/>
  <c r="O166" s="1"/>
  <c r="Q166" s="1"/>
  <c r="S166" s="1"/>
  <c r="U166" s="1"/>
  <c r="I170"/>
  <c r="K170" s="1"/>
  <c r="M170" s="1"/>
  <c r="O170" s="1"/>
  <c r="Q170" s="1"/>
  <c r="S170" s="1"/>
  <c r="U170" s="1"/>
  <c r="I172"/>
  <c r="K172" s="1"/>
  <c r="M172" s="1"/>
  <c r="O172" s="1"/>
  <c r="Q172" s="1"/>
  <c r="S172" s="1"/>
  <c r="U172" s="1"/>
  <c r="I174"/>
  <c r="K174" s="1"/>
  <c r="M174" s="1"/>
  <c r="O174" s="1"/>
  <c r="Q174" s="1"/>
  <c r="S174" s="1"/>
  <c r="U174" s="1"/>
  <c r="I175"/>
  <c r="K175" s="1"/>
  <c r="M175" s="1"/>
  <c r="O175" s="1"/>
  <c r="Q175" s="1"/>
  <c r="S175" s="1"/>
  <c r="U175" s="1"/>
  <c r="I183"/>
  <c r="K183" s="1"/>
  <c r="M183" s="1"/>
  <c r="O183" s="1"/>
  <c r="Q183" s="1"/>
  <c r="S183" s="1"/>
  <c r="U183" s="1"/>
  <c r="I185"/>
  <c r="K185" s="1"/>
  <c r="M185" s="1"/>
  <c r="O185" s="1"/>
  <c r="Q185" s="1"/>
  <c r="S185" s="1"/>
  <c r="U185" s="1"/>
  <c r="I191"/>
  <c r="K191" s="1"/>
  <c r="M191" s="1"/>
  <c r="O191" s="1"/>
  <c r="Q191" s="1"/>
  <c r="S191" s="1"/>
  <c r="I192"/>
  <c r="K192" s="1"/>
  <c r="M192" s="1"/>
  <c r="O192" s="1"/>
  <c r="Q192" s="1"/>
  <c r="S192" s="1"/>
  <c r="U192" s="1"/>
  <c r="I194"/>
  <c r="K194" s="1"/>
  <c r="M194" s="1"/>
  <c r="O194" s="1"/>
  <c r="Q194" s="1"/>
  <c r="S194" s="1"/>
  <c r="U194" s="1"/>
  <c r="I196"/>
  <c r="K196" s="1"/>
  <c r="M196" s="1"/>
  <c r="O196" s="1"/>
  <c r="Q196" s="1"/>
  <c r="S196" s="1"/>
  <c r="U196" s="1"/>
  <c r="I197"/>
  <c r="K197" s="1"/>
  <c r="M197" s="1"/>
  <c r="O197" s="1"/>
  <c r="Q197" s="1"/>
  <c r="S197" s="1"/>
  <c r="U197" s="1"/>
  <c r="I199"/>
  <c r="K199" s="1"/>
  <c r="M199" s="1"/>
  <c r="O199" s="1"/>
  <c r="Q199" s="1"/>
  <c r="S199" s="1"/>
  <c r="U199" s="1"/>
  <c r="I201"/>
  <c r="K201" s="1"/>
  <c r="M201" s="1"/>
  <c r="O201" s="1"/>
  <c r="Q201" s="1"/>
  <c r="S201" s="1"/>
  <c r="U201" s="1"/>
  <c r="I203"/>
  <c r="K203" s="1"/>
  <c r="M203" s="1"/>
  <c r="O203" s="1"/>
  <c r="Q203" s="1"/>
  <c r="S203" s="1"/>
  <c r="U203" s="1"/>
  <c r="I205"/>
  <c r="K205" s="1"/>
  <c r="M205" s="1"/>
  <c r="O205" s="1"/>
  <c r="Q205" s="1"/>
  <c r="S205" s="1"/>
  <c r="U205" s="1"/>
  <c r="I207"/>
  <c r="K207" s="1"/>
  <c r="M207" s="1"/>
  <c r="O207" s="1"/>
  <c r="Q207" s="1"/>
  <c r="S207" s="1"/>
  <c r="U207" s="1"/>
  <c r="I209"/>
  <c r="K209" s="1"/>
  <c r="M209" s="1"/>
  <c r="O209" s="1"/>
  <c r="Q209" s="1"/>
  <c r="S209" s="1"/>
  <c r="U209" s="1"/>
  <c r="I211"/>
  <c r="K211" s="1"/>
  <c r="M211" s="1"/>
  <c r="O211" s="1"/>
  <c r="Q211" s="1"/>
  <c r="S211" s="1"/>
  <c r="U211" s="1"/>
  <c r="I215"/>
  <c r="K215" s="1"/>
  <c r="M215" s="1"/>
  <c r="O215" s="1"/>
  <c r="Q215" s="1"/>
  <c r="S215" s="1"/>
  <c r="U215" s="1"/>
  <c r="I219"/>
  <c r="K219" s="1"/>
  <c r="M219" s="1"/>
  <c r="O219" s="1"/>
  <c r="Q219" s="1"/>
  <c r="S219" s="1"/>
  <c r="U219" s="1"/>
  <c r="I221"/>
  <c r="K221" s="1"/>
  <c r="M221" s="1"/>
  <c r="O221" s="1"/>
  <c r="Q221" s="1"/>
  <c r="S221" s="1"/>
  <c r="U221" s="1"/>
  <c r="I225"/>
  <c r="K225" s="1"/>
  <c r="M225" s="1"/>
  <c r="O225" s="1"/>
  <c r="Q225" s="1"/>
  <c r="S225" s="1"/>
  <c r="I227"/>
  <c r="K227" s="1"/>
  <c r="M227" s="1"/>
  <c r="O227" s="1"/>
  <c r="Q227" s="1"/>
  <c r="S227" s="1"/>
  <c r="I229"/>
  <c r="K229" s="1"/>
  <c r="M229" s="1"/>
  <c r="O229" s="1"/>
  <c r="Q229" s="1"/>
  <c r="S229" s="1"/>
  <c r="U229" s="1"/>
  <c r="I233"/>
  <c r="K233" s="1"/>
  <c r="M233" s="1"/>
  <c r="O233" s="1"/>
  <c r="Q233" s="1"/>
  <c r="S233" s="1"/>
  <c r="U233" s="1"/>
  <c r="I237"/>
  <c r="K237" s="1"/>
  <c r="M237" s="1"/>
  <c r="O237" s="1"/>
  <c r="Q237" s="1"/>
  <c r="S237" s="1"/>
  <c r="U237" s="1"/>
  <c r="I239"/>
  <c r="K239" s="1"/>
  <c r="M239" s="1"/>
  <c r="O239" s="1"/>
  <c r="Q239" s="1"/>
  <c r="S239" s="1"/>
  <c r="U239" s="1"/>
  <c r="I241"/>
  <c r="K241" s="1"/>
  <c r="M241" s="1"/>
  <c r="O241" s="1"/>
  <c r="Q241" s="1"/>
  <c r="S241" s="1"/>
  <c r="U241" s="1"/>
  <c r="I243"/>
  <c r="K243" s="1"/>
  <c r="M243" s="1"/>
  <c r="O243" s="1"/>
  <c r="Q243" s="1"/>
  <c r="S243" s="1"/>
  <c r="I245"/>
  <c r="K245" s="1"/>
  <c r="M245" s="1"/>
  <c r="O245" s="1"/>
  <c r="Q245" s="1"/>
  <c r="S245" s="1"/>
  <c r="U245" s="1"/>
  <c r="I249"/>
  <c r="K249" s="1"/>
  <c r="M249" s="1"/>
  <c r="O249" s="1"/>
  <c r="Q249" s="1"/>
  <c r="S249" s="1"/>
  <c r="U249" s="1"/>
  <c r="I254"/>
  <c r="K254" s="1"/>
  <c r="M254" s="1"/>
  <c r="O254" s="1"/>
  <c r="Q254" s="1"/>
  <c r="S254" s="1"/>
  <c r="I256"/>
  <c r="K256" s="1"/>
  <c r="M256" s="1"/>
  <c r="O256" s="1"/>
  <c r="Q256" s="1"/>
  <c r="S256" s="1"/>
  <c r="U256" s="1"/>
  <c r="I258"/>
  <c r="K258" s="1"/>
  <c r="M258" s="1"/>
  <c r="O258" s="1"/>
  <c r="Q258" s="1"/>
  <c r="S258" s="1"/>
  <c r="U258" s="1"/>
  <c r="I262"/>
  <c r="K262" s="1"/>
  <c r="M262" s="1"/>
  <c r="O262" s="1"/>
  <c r="Q262" s="1"/>
  <c r="S262" s="1"/>
  <c r="I266"/>
  <c r="K266" s="1"/>
  <c r="M266" s="1"/>
  <c r="O266" s="1"/>
  <c r="Q266" s="1"/>
  <c r="S266" s="1"/>
  <c r="U266" s="1"/>
  <c r="I268"/>
  <c r="K268" s="1"/>
  <c r="M268" s="1"/>
  <c r="O268" s="1"/>
  <c r="Q268" s="1"/>
  <c r="S268" s="1"/>
  <c r="U268" s="1"/>
  <c r="I270"/>
  <c r="K270" s="1"/>
  <c r="M270" s="1"/>
  <c r="O270" s="1"/>
  <c r="Q270" s="1"/>
  <c r="S270" s="1"/>
  <c r="I272"/>
  <c r="K272" s="1"/>
  <c r="M272" s="1"/>
  <c r="O272" s="1"/>
  <c r="Q272" s="1"/>
  <c r="S272" s="1"/>
  <c r="I274"/>
  <c r="K274" s="1"/>
  <c r="M274" s="1"/>
  <c r="O274" s="1"/>
  <c r="Q274" s="1"/>
  <c r="S274" s="1"/>
  <c r="I278"/>
  <c r="K278" s="1"/>
  <c r="M278" s="1"/>
  <c r="O278" s="1"/>
  <c r="Q278" s="1"/>
  <c r="S278" s="1"/>
  <c r="U278" s="1"/>
  <c r="I280"/>
  <c r="K280" s="1"/>
  <c r="M280" s="1"/>
  <c r="O280" s="1"/>
  <c r="Q280" s="1"/>
  <c r="S280" s="1"/>
  <c r="U280" s="1"/>
  <c r="I282"/>
  <c r="K282" s="1"/>
  <c r="M282" s="1"/>
  <c r="O282" s="1"/>
  <c r="Q282" s="1"/>
  <c r="S282" s="1"/>
  <c r="U282" s="1"/>
  <c r="I284"/>
  <c r="K284" s="1"/>
  <c r="M284" s="1"/>
  <c r="O284" s="1"/>
  <c r="Q284" s="1"/>
  <c r="S284" s="1"/>
  <c r="I286"/>
  <c r="K286" s="1"/>
  <c r="M286" s="1"/>
  <c r="O286" s="1"/>
  <c r="Q286" s="1"/>
  <c r="S286" s="1"/>
  <c r="U286" s="1"/>
  <c r="I288"/>
  <c r="K288" s="1"/>
  <c r="M288" s="1"/>
  <c r="O288" s="1"/>
  <c r="Q288" s="1"/>
  <c r="S288" s="1"/>
  <c r="U288" s="1"/>
  <c r="I290"/>
  <c r="K290" s="1"/>
  <c r="M290" s="1"/>
  <c r="O290" s="1"/>
  <c r="Q290" s="1"/>
  <c r="S290" s="1"/>
  <c r="U290" s="1"/>
  <c r="I292"/>
  <c r="K292" s="1"/>
  <c r="M292" s="1"/>
  <c r="O292" s="1"/>
  <c r="Q292" s="1"/>
  <c r="S292" s="1"/>
  <c r="U292" s="1"/>
  <c r="I294"/>
  <c r="K294" s="1"/>
  <c r="M294" s="1"/>
  <c r="O294" s="1"/>
  <c r="Q294" s="1"/>
  <c r="S294" s="1"/>
  <c r="U294" s="1"/>
  <c r="I296"/>
  <c r="K296" s="1"/>
  <c r="M296" s="1"/>
  <c r="O296" s="1"/>
  <c r="Q296" s="1"/>
  <c r="S296" s="1"/>
  <c r="I298"/>
  <c r="K298" s="1"/>
  <c r="M298" s="1"/>
  <c r="O298" s="1"/>
  <c r="Q298" s="1"/>
  <c r="S298" s="1"/>
  <c r="I304"/>
  <c r="K304" s="1"/>
  <c r="M304" s="1"/>
  <c r="O304" s="1"/>
  <c r="Q304" s="1"/>
  <c r="S304" s="1"/>
  <c r="I308"/>
  <c r="K308" s="1"/>
  <c r="M308" s="1"/>
  <c r="O308" s="1"/>
  <c r="Q308" s="1"/>
  <c r="S308" s="1"/>
  <c r="U308" s="1"/>
  <c r="I312"/>
  <c r="K312" s="1"/>
  <c r="M312" s="1"/>
  <c r="O312" s="1"/>
  <c r="Q312" s="1"/>
  <c r="S312" s="1"/>
  <c r="U312" s="1"/>
  <c r="I314"/>
  <c r="K314" s="1"/>
  <c r="M314" s="1"/>
  <c r="O314" s="1"/>
  <c r="Q314" s="1"/>
  <c r="S314" s="1"/>
  <c r="U314" s="1"/>
  <c r="I316"/>
  <c r="K316" s="1"/>
  <c r="M316" s="1"/>
  <c r="O316" s="1"/>
  <c r="Q316" s="1"/>
  <c r="S316" s="1"/>
  <c r="U316" s="1"/>
  <c r="I318"/>
  <c r="K318" s="1"/>
  <c r="M318" s="1"/>
  <c r="O318" s="1"/>
  <c r="Q318" s="1"/>
  <c r="S318" s="1"/>
  <c r="U318" s="1"/>
  <c r="I320"/>
  <c r="K320" s="1"/>
  <c r="M320" s="1"/>
  <c r="O320" s="1"/>
  <c r="Q320" s="1"/>
  <c r="S320" s="1"/>
  <c r="I324"/>
  <c r="K324" s="1"/>
  <c r="M324" s="1"/>
  <c r="O324" s="1"/>
  <c r="Q324" s="1"/>
  <c r="S324" s="1"/>
  <c r="U324" s="1"/>
  <c r="I326"/>
  <c r="K326" s="1"/>
  <c r="M326" s="1"/>
  <c r="O326" s="1"/>
  <c r="Q326" s="1"/>
  <c r="S326" s="1"/>
  <c r="I330"/>
  <c r="K330" s="1"/>
  <c r="M330" s="1"/>
  <c r="O330" s="1"/>
  <c r="Q330" s="1"/>
  <c r="S330" s="1"/>
  <c r="U330" s="1"/>
  <c r="I335"/>
  <c r="K335" s="1"/>
  <c r="M335" s="1"/>
  <c r="O335" s="1"/>
  <c r="Q335" s="1"/>
  <c r="S335" s="1"/>
  <c r="U335" s="1"/>
  <c r="I337"/>
  <c r="K337" s="1"/>
  <c r="M337" s="1"/>
  <c r="O337" s="1"/>
  <c r="Q337" s="1"/>
  <c r="S337" s="1"/>
  <c r="U337" s="1"/>
  <c r="I339"/>
  <c r="K339" s="1"/>
  <c r="M339" s="1"/>
  <c r="O339" s="1"/>
  <c r="Q339" s="1"/>
  <c r="S339" s="1"/>
  <c r="U339" s="1"/>
  <c r="I341"/>
  <c r="K341" s="1"/>
  <c r="M341" s="1"/>
  <c r="O341" s="1"/>
  <c r="Q341" s="1"/>
  <c r="S341" s="1"/>
  <c r="U341" s="1"/>
  <c r="I343"/>
  <c r="K343" s="1"/>
  <c r="M343" s="1"/>
  <c r="O343" s="1"/>
  <c r="Q343" s="1"/>
  <c r="S343" s="1"/>
  <c r="U343" s="1"/>
  <c r="I345"/>
  <c r="K345" s="1"/>
  <c r="M345" s="1"/>
  <c r="O345" s="1"/>
  <c r="Q345" s="1"/>
  <c r="S345" s="1"/>
  <c r="U345" s="1"/>
  <c r="I347"/>
  <c r="K347" s="1"/>
  <c r="M347" s="1"/>
  <c r="O347" s="1"/>
  <c r="Q347" s="1"/>
  <c r="S347" s="1"/>
  <c r="U347" s="1"/>
  <c r="I348"/>
  <c r="K348" s="1"/>
  <c r="M348" s="1"/>
  <c r="O348" s="1"/>
  <c r="Q348" s="1"/>
  <c r="S348" s="1"/>
  <c r="U348" s="1"/>
  <c r="I350"/>
  <c r="K350" s="1"/>
  <c r="M350" s="1"/>
  <c r="O350" s="1"/>
  <c r="Q350" s="1"/>
  <c r="S350" s="1"/>
  <c r="I352"/>
  <c r="K352" s="1"/>
  <c r="M352" s="1"/>
  <c r="O352" s="1"/>
  <c r="Q352" s="1"/>
  <c r="S352" s="1"/>
  <c r="I354"/>
  <c r="K354" s="1"/>
  <c r="M354" s="1"/>
  <c r="O354" s="1"/>
  <c r="Q354" s="1"/>
  <c r="S354" s="1"/>
  <c r="U354" s="1"/>
  <c r="I355"/>
  <c r="K355" s="1"/>
  <c r="M355" s="1"/>
  <c r="O355" s="1"/>
  <c r="Q355" s="1"/>
  <c r="S355" s="1"/>
  <c r="U355" s="1"/>
  <c r="I356"/>
  <c r="K356" s="1"/>
  <c r="M356" s="1"/>
  <c r="O356" s="1"/>
  <c r="Q356" s="1"/>
  <c r="S356" s="1"/>
  <c r="U356" s="1"/>
  <c r="I358"/>
  <c r="K358" s="1"/>
  <c r="M358" s="1"/>
  <c r="O358" s="1"/>
  <c r="Q358" s="1"/>
  <c r="S358" s="1"/>
  <c r="U358" s="1"/>
  <c r="I359"/>
  <c r="K359" s="1"/>
  <c r="M359" s="1"/>
  <c r="O359" s="1"/>
  <c r="Q359" s="1"/>
  <c r="S359" s="1"/>
  <c r="U359" s="1"/>
  <c r="I361"/>
  <c r="K361" s="1"/>
  <c r="M361" s="1"/>
  <c r="O361" s="1"/>
  <c r="Q361" s="1"/>
  <c r="S361" s="1"/>
  <c r="U361" s="1"/>
  <c r="I363"/>
  <c r="K363" s="1"/>
  <c r="M363" s="1"/>
  <c r="O363" s="1"/>
  <c r="Q363" s="1"/>
  <c r="S363" s="1"/>
  <c r="U363" s="1"/>
  <c r="I364"/>
  <c r="K364" s="1"/>
  <c r="M364" s="1"/>
  <c r="O364" s="1"/>
  <c r="Q364" s="1"/>
  <c r="S364" s="1"/>
  <c r="U364" s="1"/>
  <c r="I365"/>
  <c r="K365" s="1"/>
  <c r="M365" s="1"/>
  <c r="O365" s="1"/>
  <c r="Q365" s="1"/>
  <c r="S365" s="1"/>
  <c r="U365" s="1"/>
  <c r="I367"/>
  <c r="K367" s="1"/>
  <c r="M367" s="1"/>
  <c r="O367" s="1"/>
  <c r="Q367" s="1"/>
  <c r="S367" s="1"/>
  <c r="U367" s="1"/>
  <c r="I369"/>
  <c r="K369" s="1"/>
  <c r="M369" s="1"/>
  <c r="O369" s="1"/>
  <c r="Q369" s="1"/>
  <c r="S369" s="1"/>
  <c r="U369" s="1"/>
  <c r="I370"/>
  <c r="K370" s="1"/>
  <c r="M370" s="1"/>
  <c r="O370" s="1"/>
  <c r="Q370" s="1"/>
  <c r="S370" s="1"/>
  <c r="U370" s="1"/>
  <c r="I372"/>
  <c r="K372" s="1"/>
  <c r="M372" s="1"/>
  <c r="O372" s="1"/>
  <c r="Q372" s="1"/>
  <c r="S372" s="1"/>
  <c r="U372" s="1"/>
  <c r="I376"/>
  <c r="K376" s="1"/>
  <c r="M376" s="1"/>
  <c r="O376" s="1"/>
  <c r="Q376" s="1"/>
  <c r="S376" s="1"/>
  <c r="U376" s="1"/>
  <c r="I378"/>
  <c r="K378" s="1"/>
  <c r="M378" s="1"/>
  <c r="O378" s="1"/>
  <c r="Q378" s="1"/>
  <c r="S378" s="1"/>
  <c r="U378" s="1"/>
  <c r="I379"/>
  <c r="K379" s="1"/>
  <c r="M379" s="1"/>
  <c r="O379" s="1"/>
  <c r="Q379" s="1"/>
  <c r="S379" s="1"/>
  <c r="U379" s="1"/>
  <c r="I381"/>
  <c r="K381" s="1"/>
  <c r="M381" s="1"/>
  <c r="O381" s="1"/>
  <c r="Q381" s="1"/>
  <c r="S381" s="1"/>
  <c r="I383"/>
  <c r="K383" s="1"/>
  <c r="M383" s="1"/>
  <c r="O383" s="1"/>
  <c r="Q383" s="1"/>
  <c r="S383" s="1"/>
  <c r="U383" s="1"/>
  <c r="I385"/>
  <c r="K385" s="1"/>
  <c r="M385" s="1"/>
  <c r="O385" s="1"/>
  <c r="Q385" s="1"/>
  <c r="S385" s="1"/>
  <c r="I389"/>
  <c r="K389" s="1"/>
  <c r="M389" s="1"/>
  <c r="O389" s="1"/>
  <c r="Q389" s="1"/>
  <c r="S389" s="1"/>
  <c r="U389" s="1"/>
  <c r="I390"/>
  <c r="K390" s="1"/>
  <c r="M390" s="1"/>
  <c r="O390" s="1"/>
  <c r="Q390" s="1"/>
  <c r="S390" s="1"/>
  <c r="I391"/>
  <c r="K391" s="1"/>
  <c r="M391" s="1"/>
  <c r="O391" s="1"/>
  <c r="Q391" s="1"/>
  <c r="S391" s="1"/>
  <c r="U391" s="1"/>
  <c r="I395"/>
  <c r="K395" s="1"/>
  <c r="M395" s="1"/>
  <c r="O395" s="1"/>
  <c r="Q395" s="1"/>
  <c r="S395" s="1"/>
  <c r="I397"/>
  <c r="K397" s="1"/>
  <c r="M397" s="1"/>
  <c r="O397" s="1"/>
  <c r="Q397" s="1"/>
  <c r="S397" s="1"/>
  <c r="I401"/>
  <c r="K401" s="1"/>
  <c r="M401" s="1"/>
  <c r="O401" s="1"/>
  <c r="Q401" s="1"/>
  <c r="S401" s="1"/>
  <c r="I405"/>
  <c r="K405" s="1"/>
  <c r="M405" s="1"/>
  <c r="O405" s="1"/>
  <c r="Q405" s="1"/>
  <c r="S405" s="1"/>
  <c r="U405" s="1"/>
  <c r="I407"/>
  <c r="K407" s="1"/>
  <c r="M407" s="1"/>
  <c r="O407" s="1"/>
  <c r="Q407" s="1"/>
  <c r="S407" s="1"/>
  <c r="I409"/>
  <c r="K409" s="1"/>
  <c r="M409" s="1"/>
  <c r="O409" s="1"/>
  <c r="Q409" s="1"/>
  <c r="S409" s="1"/>
  <c r="I411"/>
  <c r="K411" s="1"/>
  <c r="M411" s="1"/>
  <c r="O411" s="1"/>
  <c r="Q411" s="1"/>
  <c r="S411" s="1"/>
  <c r="I417"/>
  <c r="K417" s="1"/>
  <c r="M417" s="1"/>
  <c r="O417" s="1"/>
  <c r="Q417" s="1"/>
  <c r="S417" s="1"/>
  <c r="I421"/>
  <c r="K421" s="1"/>
  <c r="M421" s="1"/>
  <c r="O421" s="1"/>
  <c r="Q421" s="1"/>
  <c r="S421" s="1"/>
  <c r="U421" s="1"/>
  <c r="I423"/>
  <c r="K423" s="1"/>
  <c r="M423" s="1"/>
  <c r="O423" s="1"/>
  <c r="Q423" s="1"/>
  <c r="S423" s="1"/>
  <c r="I425"/>
  <c r="K425" s="1"/>
  <c r="M425" s="1"/>
  <c r="O425" s="1"/>
  <c r="Q425" s="1"/>
  <c r="S425" s="1"/>
  <c r="I427"/>
  <c r="K427" s="1"/>
  <c r="M427" s="1"/>
  <c r="O427" s="1"/>
  <c r="Q427" s="1"/>
  <c r="S427" s="1"/>
  <c r="U427" s="1"/>
  <c r="I429"/>
  <c r="K429" s="1"/>
  <c r="M429" s="1"/>
  <c r="O429" s="1"/>
  <c r="Q429" s="1"/>
  <c r="S429" s="1"/>
  <c r="I431"/>
  <c r="K431" s="1"/>
  <c r="M431" s="1"/>
  <c r="O431" s="1"/>
  <c r="Q431" s="1"/>
  <c r="S431" s="1"/>
  <c r="U431" s="1"/>
  <c r="I433"/>
  <c r="K433" s="1"/>
  <c r="M433" s="1"/>
  <c r="O433" s="1"/>
  <c r="Q433" s="1"/>
  <c r="S433" s="1"/>
  <c r="U433" s="1"/>
  <c r="I435"/>
  <c r="K435" s="1"/>
  <c r="M435" s="1"/>
  <c r="O435" s="1"/>
  <c r="Q435" s="1"/>
  <c r="S435" s="1"/>
  <c r="U435" s="1"/>
  <c r="I443"/>
  <c r="K443" s="1"/>
  <c r="M443" s="1"/>
  <c r="O443" s="1"/>
  <c r="Q443" s="1"/>
  <c r="S443" s="1"/>
  <c r="U443" s="1"/>
  <c r="I447"/>
  <c r="K447" s="1"/>
  <c r="M447" s="1"/>
  <c r="O447" s="1"/>
  <c r="Q447" s="1"/>
  <c r="S447" s="1"/>
  <c r="I451"/>
  <c r="K451" s="1"/>
  <c r="M451" s="1"/>
  <c r="O451" s="1"/>
  <c r="Q451" s="1"/>
  <c r="S451" s="1"/>
  <c r="U451" s="1"/>
  <c r="I453"/>
  <c r="K453" s="1"/>
  <c r="M453" s="1"/>
  <c r="O453" s="1"/>
  <c r="Q453" s="1"/>
  <c r="S453" s="1"/>
  <c r="U453" s="1"/>
  <c r="I455"/>
  <c r="K455" s="1"/>
  <c r="M455" s="1"/>
  <c r="O455" s="1"/>
  <c r="Q455" s="1"/>
  <c r="S455" s="1"/>
  <c r="I457"/>
  <c r="K457" s="1"/>
  <c r="M457" s="1"/>
  <c r="O457" s="1"/>
  <c r="Q457" s="1"/>
  <c r="S457" s="1"/>
  <c r="U457" s="1"/>
  <c r="I461"/>
  <c r="K461" s="1"/>
  <c r="M461" s="1"/>
  <c r="O461" s="1"/>
  <c r="Q461" s="1"/>
  <c r="S461" s="1"/>
  <c r="U461" s="1"/>
  <c r="I462"/>
  <c r="K462" s="1"/>
  <c r="M462" s="1"/>
  <c r="O462" s="1"/>
  <c r="Q462" s="1"/>
  <c r="S462" s="1"/>
  <c r="U462" s="1"/>
  <c r="I466"/>
  <c r="K466" s="1"/>
  <c r="M466" s="1"/>
  <c r="O466" s="1"/>
  <c r="Q466" s="1"/>
  <c r="S466" s="1"/>
  <c r="U466" s="1"/>
  <c r="I467"/>
  <c r="K467" s="1"/>
  <c r="M467" s="1"/>
  <c r="O467" s="1"/>
  <c r="Q467" s="1"/>
  <c r="S467" s="1"/>
  <c r="U467" s="1"/>
  <c r="I469"/>
  <c r="K469" s="1"/>
  <c r="M469" s="1"/>
  <c r="O469" s="1"/>
  <c r="Q469" s="1"/>
  <c r="S469" s="1"/>
  <c r="U469" s="1"/>
  <c r="I470"/>
  <c r="K470" s="1"/>
  <c r="M470" s="1"/>
  <c r="O470" s="1"/>
  <c r="Q470" s="1"/>
  <c r="S470" s="1"/>
  <c r="U470" s="1"/>
  <c r="I473"/>
  <c r="K473" s="1"/>
  <c r="M473" s="1"/>
  <c r="O473" s="1"/>
  <c r="Q473" s="1"/>
  <c r="S473" s="1"/>
  <c r="U473" s="1"/>
  <c r="I474"/>
  <c r="K474" s="1"/>
  <c r="M474" s="1"/>
  <c r="O474" s="1"/>
  <c r="Q474" s="1"/>
  <c r="S474" s="1"/>
  <c r="U474" s="1"/>
  <c r="I478"/>
  <c r="K478" s="1"/>
  <c r="M478" s="1"/>
  <c r="O478" s="1"/>
  <c r="Q478" s="1"/>
  <c r="S478" s="1"/>
  <c r="I480"/>
  <c r="K480" s="1"/>
  <c r="M480" s="1"/>
  <c r="O480" s="1"/>
  <c r="Q480" s="1"/>
  <c r="S480" s="1"/>
  <c r="I484"/>
  <c r="K484" s="1"/>
  <c r="M484" s="1"/>
  <c r="O484" s="1"/>
  <c r="Q484" s="1"/>
  <c r="S484" s="1"/>
  <c r="U484" s="1"/>
  <c r="I486"/>
  <c r="K486" s="1"/>
  <c r="M486" s="1"/>
  <c r="O486" s="1"/>
  <c r="Q486" s="1"/>
  <c r="S486" s="1"/>
  <c r="U486" s="1"/>
  <c r="H485"/>
  <c r="I485" s="1"/>
  <c r="K485" s="1"/>
  <c r="M485" s="1"/>
  <c r="O485" s="1"/>
  <c r="Q485" s="1"/>
  <c r="S485" s="1"/>
  <c r="U485" s="1"/>
  <c r="H483"/>
  <c r="I483" s="1"/>
  <c r="K483" s="1"/>
  <c r="M483" s="1"/>
  <c r="O483" s="1"/>
  <c r="Q483" s="1"/>
  <c r="S483" s="1"/>
  <c r="U483" s="1"/>
  <c r="H479"/>
  <c r="I479" s="1"/>
  <c r="K479" s="1"/>
  <c r="M479" s="1"/>
  <c r="O479" s="1"/>
  <c r="Q479" s="1"/>
  <c r="S479" s="1"/>
  <c r="H477"/>
  <c r="I477" s="1"/>
  <c r="K477" s="1"/>
  <c r="M477" s="1"/>
  <c r="O477" s="1"/>
  <c r="Q477" s="1"/>
  <c r="S477" s="1"/>
  <c r="H475"/>
  <c r="I475" s="1"/>
  <c r="K475" s="1"/>
  <c r="M475" s="1"/>
  <c r="O475" s="1"/>
  <c r="Q475" s="1"/>
  <c r="S475" s="1"/>
  <c r="U475" s="1"/>
  <c r="H472"/>
  <c r="I472" s="1"/>
  <c r="K472" s="1"/>
  <c r="M472" s="1"/>
  <c r="O472" s="1"/>
  <c r="Q472" s="1"/>
  <c r="S472" s="1"/>
  <c r="U472" s="1"/>
  <c r="H468"/>
  <c r="I468" s="1"/>
  <c r="K468" s="1"/>
  <c r="M468" s="1"/>
  <c r="O468" s="1"/>
  <c r="Q468" s="1"/>
  <c r="S468" s="1"/>
  <c r="U468" s="1"/>
  <c r="H465"/>
  <c r="I465" s="1"/>
  <c r="K465" s="1"/>
  <c r="M465" s="1"/>
  <c r="O465" s="1"/>
  <c r="Q465" s="1"/>
  <c r="S465" s="1"/>
  <c r="U465" s="1"/>
  <c r="H463"/>
  <c r="I463" s="1"/>
  <c r="K463" s="1"/>
  <c r="M463" s="1"/>
  <c r="O463" s="1"/>
  <c r="Q463" s="1"/>
  <c r="S463" s="1"/>
  <c r="U463" s="1"/>
  <c r="H460"/>
  <c r="I460" s="1"/>
  <c r="K460" s="1"/>
  <c r="M460" s="1"/>
  <c r="O460" s="1"/>
  <c r="Q460" s="1"/>
  <c r="S460" s="1"/>
  <c r="U460" s="1"/>
  <c r="H456"/>
  <c r="I456" s="1"/>
  <c r="K456" s="1"/>
  <c r="M456" s="1"/>
  <c r="O456" s="1"/>
  <c r="Q456" s="1"/>
  <c r="S456" s="1"/>
  <c r="U456" s="1"/>
  <c r="H454"/>
  <c r="I454" s="1"/>
  <c r="K454" s="1"/>
  <c r="M454" s="1"/>
  <c r="O454" s="1"/>
  <c r="Q454" s="1"/>
  <c r="S454" s="1"/>
  <c r="H452"/>
  <c r="I452" s="1"/>
  <c r="K452" s="1"/>
  <c r="M452" s="1"/>
  <c r="O452" s="1"/>
  <c r="Q452" s="1"/>
  <c r="S452" s="1"/>
  <c r="U452" s="1"/>
  <c r="H450"/>
  <c r="I450" s="1"/>
  <c r="K450" s="1"/>
  <c r="M450" s="1"/>
  <c r="O450" s="1"/>
  <c r="Q450" s="1"/>
  <c r="S450" s="1"/>
  <c r="U450" s="1"/>
  <c r="H446"/>
  <c r="I446" s="1"/>
  <c r="K446" s="1"/>
  <c r="M446" s="1"/>
  <c r="O446" s="1"/>
  <c r="Q446" s="1"/>
  <c r="S446" s="1"/>
  <c r="H442"/>
  <c r="I442" s="1"/>
  <c r="K442" s="1"/>
  <c r="M442" s="1"/>
  <c r="O442" s="1"/>
  <c r="Q442" s="1"/>
  <c r="S442" s="1"/>
  <c r="U442" s="1"/>
  <c r="H440"/>
  <c r="I440" s="1"/>
  <c r="K440" s="1"/>
  <c r="M440" s="1"/>
  <c r="O440" s="1"/>
  <c r="Q440" s="1"/>
  <c r="S440" s="1"/>
  <c r="U440" s="1"/>
  <c r="H436"/>
  <c r="I436" s="1"/>
  <c r="K436" s="1"/>
  <c r="M436" s="1"/>
  <c r="O436" s="1"/>
  <c r="Q436" s="1"/>
  <c r="S436" s="1"/>
  <c r="H434"/>
  <c r="I434" s="1"/>
  <c r="K434" s="1"/>
  <c r="M434" s="1"/>
  <c r="O434" s="1"/>
  <c r="Q434" s="1"/>
  <c r="S434" s="1"/>
  <c r="U434" s="1"/>
  <c r="H432"/>
  <c r="I432" s="1"/>
  <c r="K432" s="1"/>
  <c r="M432" s="1"/>
  <c r="O432" s="1"/>
  <c r="Q432" s="1"/>
  <c r="S432" s="1"/>
  <c r="U432" s="1"/>
  <c r="H430"/>
  <c r="I430" s="1"/>
  <c r="K430" s="1"/>
  <c r="M430" s="1"/>
  <c r="O430" s="1"/>
  <c r="Q430" s="1"/>
  <c r="S430" s="1"/>
  <c r="U430" s="1"/>
  <c r="H428"/>
  <c r="I428" s="1"/>
  <c r="K428" s="1"/>
  <c r="M428" s="1"/>
  <c r="O428" s="1"/>
  <c r="Q428" s="1"/>
  <c r="S428" s="1"/>
  <c r="H426"/>
  <c r="I426" s="1"/>
  <c r="K426" s="1"/>
  <c r="M426" s="1"/>
  <c r="O426" s="1"/>
  <c r="Q426" s="1"/>
  <c r="S426" s="1"/>
  <c r="U426" s="1"/>
  <c r="H424"/>
  <c r="I424" s="1"/>
  <c r="K424" s="1"/>
  <c r="M424" s="1"/>
  <c r="O424" s="1"/>
  <c r="Q424" s="1"/>
  <c r="S424" s="1"/>
  <c r="H422"/>
  <c r="I422" s="1"/>
  <c r="K422" s="1"/>
  <c r="M422" s="1"/>
  <c r="O422" s="1"/>
  <c r="Q422" s="1"/>
  <c r="S422" s="1"/>
  <c r="H420"/>
  <c r="I420" s="1"/>
  <c r="K420" s="1"/>
  <c r="M420" s="1"/>
  <c r="O420" s="1"/>
  <c r="Q420" s="1"/>
  <c r="S420" s="1"/>
  <c r="U420" s="1"/>
  <c r="H416"/>
  <c r="I416" s="1"/>
  <c r="K416" s="1"/>
  <c r="M416" s="1"/>
  <c r="O416" s="1"/>
  <c r="Q416" s="1"/>
  <c r="S416" s="1"/>
  <c r="H414"/>
  <c r="I414" s="1"/>
  <c r="K414" s="1"/>
  <c r="M414" s="1"/>
  <c r="O414" s="1"/>
  <c r="Q414" s="1"/>
  <c r="S414" s="1"/>
  <c r="U414" s="1"/>
  <c r="H410"/>
  <c r="I410" s="1"/>
  <c r="K410" s="1"/>
  <c r="M410" s="1"/>
  <c r="O410" s="1"/>
  <c r="Q410" s="1"/>
  <c r="S410" s="1"/>
  <c r="H408"/>
  <c r="I408" s="1"/>
  <c r="K408" s="1"/>
  <c r="M408" s="1"/>
  <c r="O408" s="1"/>
  <c r="Q408" s="1"/>
  <c r="S408" s="1"/>
  <c r="H406"/>
  <c r="I406" s="1"/>
  <c r="K406" s="1"/>
  <c r="M406" s="1"/>
  <c r="O406" s="1"/>
  <c r="Q406" s="1"/>
  <c r="S406" s="1"/>
  <c r="H404"/>
  <c r="I404" s="1"/>
  <c r="K404" s="1"/>
  <c r="M404" s="1"/>
  <c r="O404" s="1"/>
  <c r="Q404" s="1"/>
  <c r="S404" s="1"/>
  <c r="U404" s="1"/>
  <c r="H400"/>
  <c r="I399"/>
  <c r="K399" s="1"/>
  <c r="M399" s="1"/>
  <c r="O399" s="1"/>
  <c r="Q399" s="1"/>
  <c r="S399" s="1"/>
  <c r="U399" s="1"/>
  <c r="H396"/>
  <c r="I396" s="1"/>
  <c r="K396" s="1"/>
  <c r="M396" s="1"/>
  <c r="O396" s="1"/>
  <c r="Q396" s="1"/>
  <c r="S396" s="1"/>
  <c r="H394"/>
  <c r="I394" s="1"/>
  <c r="K394" s="1"/>
  <c r="M394" s="1"/>
  <c r="O394" s="1"/>
  <c r="Q394" s="1"/>
  <c r="S394" s="1"/>
  <c r="H388"/>
  <c r="I388" s="1"/>
  <c r="K388" s="1"/>
  <c r="M388" s="1"/>
  <c r="O388" s="1"/>
  <c r="Q388" s="1"/>
  <c r="S388" s="1"/>
  <c r="U388" s="1"/>
  <c r="H384"/>
  <c r="I384" s="1"/>
  <c r="K384" s="1"/>
  <c r="M384" s="1"/>
  <c r="O384" s="1"/>
  <c r="Q384" s="1"/>
  <c r="S384" s="1"/>
  <c r="H382"/>
  <c r="I382" s="1"/>
  <c r="K382" s="1"/>
  <c r="M382" s="1"/>
  <c r="O382" s="1"/>
  <c r="Q382" s="1"/>
  <c r="S382" s="1"/>
  <c r="U382" s="1"/>
  <c r="H380"/>
  <c r="I380" s="1"/>
  <c r="K380" s="1"/>
  <c r="M380" s="1"/>
  <c r="O380" s="1"/>
  <c r="Q380" s="1"/>
  <c r="S380" s="1"/>
  <c r="H377"/>
  <c r="I377" s="1"/>
  <c r="K377" s="1"/>
  <c r="M377" s="1"/>
  <c r="O377" s="1"/>
  <c r="Q377" s="1"/>
  <c r="S377" s="1"/>
  <c r="U377" s="1"/>
  <c r="H375"/>
  <c r="I375" s="1"/>
  <c r="K375" s="1"/>
  <c r="M375" s="1"/>
  <c r="O375" s="1"/>
  <c r="Q375" s="1"/>
  <c r="S375" s="1"/>
  <c r="U375" s="1"/>
  <c r="H371"/>
  <c r="I371" s="1"/>
  <c r="K371" s="1"/>
  <c r="M371" s="1"/>
  <c r="O371" s="1"/>
  <c r="Q371" s="1"/>
  <c r="S371" s="1"/>
  <c r="U371" s="1"/>
  <c r="H368"/>
  <c r="I368" s="1"/>
  <c r="K368" s="1"/>
  <c r="M368" s="1"/>
  <c r="O368" s="1"/>
  <c r="Q368" s="1"/>
  <c r="S368" s="1"/>
  <c r="U368" s="1"/>
  <c r="H366"/>
  <c r="I366" s="1"/>
  <c r="K366" s="1"/>
  <c r="M366" s="1"/>
  <c r="O366" s="1"/>
  <c r="Q366" s="1"/>
  <c r="S366" s="1"/>
  <c r="U366" s="1"/>
  <c r="H362"/>
  <c r="I362" s="1"/>
  <c r="K362" s="1"/>
  <c r="M362" s="1"/>
  <c r="O362" s="1"/>
  <c r="Q362" s="1"/>
  <c r="S362" s="1"/>
  <c r="U362" s="1"/>
  <c r="H360"/>
  <c r="I360" s="1"/>
  <c r="K360" s="1"/>
  <c r="M360" s="1"/>
  <c r="O360" s="1"/>
  <c r="Q360" s="1"/>
  <c r="S360" s="1"/>
  <c r="U360" s="1"/>
  <c r="H357"/>
  <c r="I357" s="1"/>
  <c r="K357" s="1"/>
  <c r="M357" s="1"/>
  <c r="O357" s="1"/>
  <c r="Q357" s="1"/>
  <c r="S357" s="1"/>
  <c r="U357" s="1"/>
  <c r="H353"/>
  <c r="I353" s="1"/>
  <c r="K353" s="1"/>
  <c r="M353" s="1"/>
  <c r="O353" s="1"/>
  <c r="Q353" s="1"/>
  <c r="S353" s="1"/>
  <c r="U353" s="1"/>
  <c r="H351"/>
  <c r="I351" s="1"/>
  <c r="K351" s="1"/>
  <c r="M351" s="1"/>
  <c r="O351" s="1"/>
  <c r="Q351" s="1"/>
  <c r="S351" s="1"/>
  <c r="H349"/>
  <c r="I349" s="1"/>
  <c r="K349" s="1"/>
  <c r="M349" s="1"/>
  <c r="O349" s="1"/>
  <c r="Q349" s="1"/>
  <c r="S349" s="1"/>
  <c r="H346"/>
  <c r="I346" s="1"/>
  <c r="K346" s="1"/>
  <c r="M346" s="1"/>
  <c r="O346" s="1"/>
  <c r="Q346" s="1"/>
  <c r="S346" s="1"/>
  <c r="U346" s="1"/>
  <c r="H344"/>
  <c r="I344" s="1"/>
  <c r="K344" s="1"/>
  <c r="M344" s="1"/>
  <c r="O344" s="1"/>
  <c r="Q344" s="1"/>
  <c r="S344" s="1"/>
  <c r="U344" s="1"/>
  <c r="H342"/>
  <c r="I342" s="1"/>
  <c r="K342" s="1"/>
  <c r="M342" s="1"/>
  <c r="O342" s="1"/>
  <c r="Q342" s="1"/>
  <c r="S342" s="1"/>
  <c r="U342" s="1"/>
  <c r="H340"/>
  <c r="I340" s="1"/>
  <c r="K340" s="1"/>
  <c r="M340" s="1"/>
  <c r="O340" s="1"/>
  <c r="Q340" s="1"/>
  <c r="S340" s="1"/>
  <c r="U340" s="1"/>
  <c r="H338"/>
  <c r="I338" s="1"/>
  <c r="K338" s="1"/>
  <c r="M338" s="1"/>
  <c r="O338" s="1"/>
  <c r="Q338" s="1"/>
  <c r="S338" s="1"/>
  <c r="U338" s="1"/>
  <c r="H336"/>
  <c r="I336" s="1"/>
  <c r="K336" s="1"/>
  <c r="M336" s="1"/>
  <c r="O336" s="1"/>
  <c r="Q336" s="1"/>
  <c r="S336" s="1"/>
  <c r="U336" s="1"/>
  <c r="H334"/>
  <c r="I334" s="1"/>
  <c r="K334" s="1"/>
  <c r="M334" s="1"/>
  <c r="O334" s="1"/>
  <c r="Q334" s="1"/>
  <c r="S334" s="1"/>
  <c r="U334" s="1"/>
  <c r="H329"/>
  <c r="I329" s="1"/>
  <c r="K329" s="1"/>
  <c r="M329" s="1"/>
  <c r="O329" s="1"/>
  <c r="Q329" s="1"/>
  <c r="S329" s="1"/>
  <c r="U329" s="1"/>
  <c r="H325"/>
  <c r="H323"/>
  <c r="I323" s="1"/>
  <c r="K323" s="1"/>
  <c r="M323" s="1"/>
  <c r="O323" s="1"/>
  <c r="Q323" s="1"/>
  <c r="S323" s="1"/>
  <c r="U323" s="1"/>
  <c r="H319"/>
  <c r="I319" s="1"/>
  <c r="K319" s="1"/>
  <c r="M319" s="1"/>
  <c r="O319" s="1"/>
  <c r="Q319" s="1"/>
  <c r="S319" s="1"/>
  <c r="H317"/>
  <c r="I317" s="1"/>
  <c r="K317" s="1"/>
  <c r="M317" s="1"/>
  <c r="O317" s="1"/>
  <c r="Q317" s="1"/>
  <c r="S317" s="1"/>
  <c r="U317" s="1"/>
  <c r="H315"/>
  <c r="I315" s="1"/>
  <c r="K315" s="1"/>
  <c r="M315" s="1"/>
  <c r="O315" s="1"/>
  <c r="Q315" s="1"/>
  <c r="S315" s="1"/>
  <c r="U315" s="1"/>
  <c r="H313"/>
  <c r="I313" s="1"/>
  <c r="K313" s="1"/>
  <c r="M313" s="1"/>
  <c r="O313" s="1"/>
  <c r="Q313" s="1"/>
  <c r="S313" s="1"/>
  <c r="U313" s="1"/>
  <c r="H311"/>
  <c r="I311" s="1"/>
  <c r="K311" s="1"/>
  <c r="M311" s="1"/>
  <c r="O311" s="1"/>
  <c r="Q311" s="1"/>
  <c r="S311" s="1"/>
  <c r="U311" s="1"/>
  <c r="I310"/>
  <c r="K310" s="1"/>
  <c r="M310" s="1"/>
  <c r="O310" s="1"/>
  <c r="Q310" s="1"/>
  <c r="S310" s="1"/>
  <c r="U310" s="1"/>
  <c r="H307"/>
  <c r="I307" s="1"/>
  <c r="K307" s="1"/>
  <c r="M307" s="1"/>
  <c r="O307" s="1"/>
  <c r="Q307" s="1"/>
  <c r="S307" s="1"/>
  <c r="U307" s="1"/>
  <c r="I306"/>
  <c r="K306" s="1"/>
  <c r="M306" s="1"/>
  <c r="O306" s="1"/>
  <c r="Q306" s="1"/>
  <c r="S306" s="1"/>
  <c r="U306" s="1"/>
  <c r="H305"/>
  <c r="I305" s="1"/>
  <c r="K305" s="1"/>
  <c r="M305" s="1"/>
  <c r="O305" s="1"/>
  <c r="Q305" s="1"/>
  <c r="S305" s="1"/>
  <c r="U305" s="1"/>
  <c r="H303"/>
  <c r="I303" s="1"/>
  <c r="K303" s="1"/>
  <c r="M303" s="1"/>
  <c r="O303" s="1"/>
  <c r="Q303" s="1"/>
  <c r="S303" s="1"/>
  <c r="H297"/>
  <c r="I297" s="1"/>
  <c r="K297" s="1"/>
  <c r="M297" s="1"/>
  <c r="O297" s="1"/>
  <c r="Q297" s="1"/>
  <c r="S297" s="1"/>
  <c r="H295"/>
  <c r="I295" s="1"/>
  <c r="K295" s="1"/>
  <c r="M295" s="1"/>
  <c r="O295" s="1"/>
  <c r="Q295" s="1"/>
  <c r="S295" s="1"/>
  <c r="H293"/>
  <c r="I293" s="1"/>
  <c r="K293" s="1"/>
  <c r="M293" s="1"/>
  <c r="O293" s="1"/>
  <c r="Q293" s="1"/>
  <c r="S293" s="1"/>
  <c r="U293" s="1"/>
  <c r="H291"/>
  <c r="I291" s="1"/>
  <c r="K291" s="1"/>
  <c r="M291" s="1"/>
  <c r="O291" s="1"/>
  <c r="Q291" s="1"/>
  <c r="S291" s="1"/>
  <c r="U291" s="1"/>
  <c r="H289"/>
  <c r="I289" s="1"/>
  <c r="K289" s="1"/>
  <c r="M289" s="1"/>
  <c r="O289" s="1"/>
  <c r="Q289" s="1"/>
  <c r="S289" s="1"/>
  <c r="U289" s="1"/>
  <c r="H287"/>
  <c r="I287" s="1"/>
  <c r="K287" s="1"/>
  <c r="M287" s="1"/>
  <c r="O287" s="1"/>
  <c r="Q287" s="1"/>
  <c r="S287" s="1"/>
  <c r="U287" s="1"/>
  <c r="H283"/>
  <c r="I283" s="1"/>
  <c r="K283" s="1"/>
  <c r="M283" s="1"/>
  <c r="O283" s="1"/>
  <c r="Q283" s="1"/>
  <c r="S283" s="1"/>
  <c r="H281"/>
  <c r="I281" s="1"/>
  <c r="K281" s="1"/>
  <c r="M281" s="1"/>
  <c r="O281" s="1"/>
  <c r="Q281" s="1"/>
  <c r="S281" s="1"/>
  <c r="U281" s="1"/>
  <c r="H279"/>
  <c r="I279" s="1"/>
  <c r="K279" s="1"/>
  <c r="M279" s="1"/>
  <c r="O279" s="1"/>
  <c r="Q279" s="1"/>
  <c r="S279" s="1"/>
  <c r="U279" s="1"/>
  <c r="H277"/>
  <c r="I277" s="1"/>
  <c r="K277" s="1"/>
  <c r="M277" s="1"/>
  <c r="O277" s="1"/>
  <c r="Q277" s="1"/>
  <c r="S277" s="1"/>
  <c r="U277" s="1"/>
  <c r="H273"/>
  <c r="I273" s="1"/>
  <c r="K273" s="1"/>
  <c r="M273" s="1"/>
  <c r="O273" s="1"/>
  <c r="Q273" s="1"/>
  <c r="S273" s="1"/>
  <c r="H271"/>
  <c r="I271" s="1"/>
  <c r="K271" s="1"/>
  <c r="M271" s="1"/>
  <c r="O271" s="1"/>
  <c r="Q271" s="1"/>
  <c r="S271" s="1"/>
  <c r="H269"/>
  <c r="I269" s="1"/>
  <c r="K269" s="1"/>
  <c r="M269" s="1"/>
  <c r="O269" s="1"/>
  <c r="Q269" s="1"/>
  <c r="S269" s="1"/>
  <c r="H267"/>
  <c r="I267" s="1"/>
  <c r="K267" s="1"/>
  <c r="M267" s="1"/>
  <c r="O267" s="1"/>
  <c r="Q267" s="1"/>
  <c r="S267" s="1"/>
  <c r="U267" s="1"/>
  <c r="H265"/>
  <c r="I265" s="1"/>
  <c r="K265" s="1"/>
  <c r="M265" s="1"/>
  <c r="O265" s="1"/>
  <c r="Q265" s="1"/>
  <c r="S265" s="1"/>
  <c r="U265" s="1"/>
  <c r="H261"/>
  <c r="I261" s="1"/>
  <c r="K261" s="1"/>
  <c r="M261" s="1"/>
  <c r="O261" s="1"/>
  <c r="Q261" s="1"/>
  <c r="S261" s="1"/>
  <c r="H259"/>
  <c r="H257"/>
  <c r="I257" s="1"/>
  <c r="K257" s="1"/>
  <c r="M257" s="1"/>
  <c r="O257" s="1"/>
  <c r="Q257" s="1"/>
  <c r="S257" s="1"/>
  <c r="U257" s="1"/>
  <c r="H255"/>
  <c r="H253"/>
  <c r="I253" s="1"/>
  <c r="K253" s="1"/>
  <c r="M253" s="1"/>
  <c r="O253" s="1"/>
  <c r="Q253" s="1"/>
  <c r="S253" s="1"/>
  <c r="H248"/>
  <c r="I248" s="1"/>
  <c r="K248" s="1"/>
  <c r="M248" s="1"/>
  <c r="O248" s="1"/>
  <c r="Q248" s="1"/>
  <c r="S248" s="1"/>
  <c r="U248" s="1"/>
  <c r="I247"/>
  <c r="K247" s="1"/>
  <c r="M247" s="1"/>
  <c r="O247" s="1"/>
  <c r="Q247" s="1"/>
  <c r="S247" s="1"/>
  <c r="U247" s="1"/>
  <c r="H244"/>
  <c r="I244" s="1"/>
  <c r="K244" s="1"/>
  <c r="M244" s="1"/>
  <c r="O244" s="1"/>
  <c r="Q244" s="1"/>
  <c r="S244" s="1"/>
  <c r="U244" s="1"/>
  <c r="H242"/>
  <c r="I242" s="1"/>
  <c r="K242" s="1"/>
  <c r="M242" s="1"/>
  <c r="O242" s="1"/>
  <c r="Q242" s="1"/>
  <c r="S242" s="1"/>
  <c r="H240"/>
  <c r="I240" s="1"/>
  <c r="K240" s="1"/>
  <c r="M240" s="1"/>
  <c r="O240" s="1"/>
  <c r="Q240" s="1"/>
  <c r="S240" s="1"/>
  <c r="U240" s="1"/>
  <c r="H238"/>
  <c r="I238" s="1"/>
  <c r="K238" s="1"/>
  <c r="M238" s="1"/>
  <c r="O238" s="1"/>
  <c r="Q238" s="1"/>
  <c r="S238" s="1"/>
  <c r="U238" s="1"/>
  <c r="H236"/>
  <c r="I236" s="1"/>
  <c r="K236" s="1"/>
  <c r="M236" s="1"/>
  <c r="O236" s="1"/>
  <c r="Q236" s="1"/>
  <c r="S236" s="1"/>
  <c r="U236" s="1"/>
  <c r="H232"/>
  <c r="H228"/>
  <c r="I228" s="1"/>
  <c r="K228" s="1"/>
  <c r="M228" s="1"/>
  <c r="O228" s="1"/>
  <c r="Q228" s="1"/>
  <c r="S228" s="1"/>
  <c r="U228" s="1"/>
  <c r="H226"/>
  <c r="I226" s="1"/>
  <c r="K226" s="1"/>
  <c r="M226" s="1"/>
  <c r="O226" s="1"/>
  <c r="Q226" s="1"/>
  <c r="S226" s="1"/>
  <c r="H224"/>
  <c r="I224" s="1"/>
  <c r="K224" s="1"/>
  <c r="M224" s="1"/>
  <c r="O224" s="1"/>
  <c r="Q224" s="1"/>
  <c r="S224" s="1"/>
  <c r="H220"/>
  <c r="I220" s="1"/>
  <c r="K220" s="1"/>
  <c r="M220" s="1"/>
  <c r="O220" s="1"/>
  <c r="Q220" s="1"/>
  <c r="S220" s="1"/>
  <c r="U220" s="1"/>
  <c r="H218"/>
  <c r="H214"/>
  <c r="I214" s="1"/>
  <c r="K214" s="1"/>
  <c r="M214" s="1"/>
  <c r="O214" s="1"/>
  <c r="Q214" s="1"/>
  <c r="S214" s="1"/>
  <c r="U214" s="1"/>
  <c r="H210"/>
  <c r="I210" s="1"/>
  <c r="K210" s="1"/>
  <c r="M210" s="1"/>
  <c r="O210" s="1"/>
  <c r="Q210" s="1"/>
  <c r="S210" s="1"/>
  <c r="U210" s="1"/>
  <c r="H208"/>
  <c r="I208" s="1"/>
  <c r="K208" s="1"/>
  <c r="M208" s="1"/>
  <c r="O208" s="1"/>
  <c r="Q208" s="1"/>
  <c r="S208" s="1"/>
  <c r="U208" s="1"/>
  <c r="H206"/>
  <c r="I206" s="1"/>
  <c r="K206" s="1"/>
  <c r="M206" s="1"/>
  <c r="O206" s="1"/>
  <c r="Q206" s="1"/>
  <c r="S206" s="1"/>
  <c r="U206" s="1"/>
  <c r="H204"/>
  <c r="I204" s="1"/>
  <c r="K204" s="1"/>
  <c r="M204" s="1"/>
  <c r="O204" s="1"/>
  <c r="Q204" s="1"/>
  <c r="S204" s="1"/>
  <c r="U204" s="1"/>
  <c r="H202"/>
  <c r="I202" s="1"/>
  <c r="K202" s="1"/>
  <c r="M202" s="1"/>
  <c r="O202" s="1"/>
  <c r="Q202" s="1"/>
  <c r="S202" s="1"/>
  <c r="U202" s="1"/>
  <c r="H200"/>
  <c r="I200" s="1"/>
  <c r="K200" s="1"/>
  <c r="M200" s="1"/>
  <c r="O200" s="1"/>
  <c r="Q200" s="1"/>
  <c r="S200" s="1"/>
  <c r="U200" s="1"/>
  <c r="H198"/>
  <c r="I198" s="1"/>
  <c r="K198" s="1"/>
  <c r="M198" s="1"/>
  <c r="O198" s="1"/>
  <c r="Q198" s="1"/>
  <c r="S198" s="1"/>
  <c r="U198" s="1"/>
  <c r="H195"/>
  <c r="I195" s="1"/>
  <c r="K195" s="1"/>
  <c r="M195" s="1"/>
  <c r="O195" s="1"/>
  <c r="Q195" s="1"/>
  <c r="S195" s="1"/>
  <c r="U195" s="1"/>
  <c r="H193"/>
  <c r="I193" s="1"/>
  <c r="K193" s="1"/>
  <c r="M193" s="1"/>
  <c r="O193" s="1"/>
  <c r="Q193" s="1"/>
  <c r="S193" s="1"/>
  <c r="U193" s="1"/>
  <c r="H190"/>
  <c r="I190" s="1"/>
  <c r="K190" s="1"/>
  <c r="M190" s="1"/>
  <c r="O190" s="1"/>
  <c r="Q190" s="1"/>
  <c r="S190" s="1"/>
  <c r="U190" s="1"/>
  <c r="H184"/>
  <c r="I184" s="1"/>
  <c r="K184" s="1"/>
  <c r="M184" s="1"/>
  <c r="O184" s="1"/>
  <c r="Q184" s="1"/>
  <c r="S184" s="1"/>
  <c r="U184" s="1"/>
  <c r="H182"/>
  <c r="I182" s="1"/>
  <c r="K182" s="1"/>
  <c r="M182" s="1"/>
  <c r="O182" s="1"/>
  <c r="Q182" s="1"/>
  <c r="S182" s="1"/>
  <c r="U182" s="1"/>
  <c r="H173"/>
  <c r="I173" s="1"/>
  <c r="K173" s="1"/>
  <c r="M173" s="1"/>
  <c r="O173" s="1"/>
  <c r="Q173" s="1"/>
  <c r="U173" s="1"/>
  <c r="H171"/>
  <c r="I171" s="1"/>
  <c r="K171" s="1"/>
  <c r="M171" s="1"/>
  <c r="O171" s="1"/>
  <c r="Q171" s="1"/>
  <c r="S171" s="1"/>
  <c r="U171" s="1"/>
  <c r="H169"/>
  <c r="I169" s="1"/>
  <c r="K169" s="1"/>
  <c r="M169" s="1"/>
  <c r="O169" s="1"/>
  <c r="Q169" s="1"/>
  <c r="S169" s="1"/>
  <c r="U169" s="1"/>
  <c r="H165"/>
  <c r="I165" s="1"/>
  <c r="K165" s="1"/>
  <c r="M165" s="1"/>
  <c r="O165" s="1"/>
  <c r="Q165" s="1"/>
  <c r="S165" s="1"/>
  <c r="U165" s="1"/>
  <c r="H149"/>
  <c r="I149" s="1"/>
  <c r="K149" s="1"/>
  <c r="M149" s="1"/>
  <c r="O149" s="1"/>
  <c r="Q149" s="1"/>
  <c r="S149" s="1"/>
  <c r="H147"/>
  <c r="I147" s="1"/>
  <c r="K147" s="1"/>
  <c r="M147" s="1"/>
  <c r="O147" s="1"/>
  <c r="Q147" s="1"/>
  <c r="S147" s="1"/>
  <c r="U147" s="1"/>
  <c r="H143"/>
  <c r="I143" s="1"/>
  <c r="K143" s="1"/>
  <c r="M143" s="1"/>
  <c r="O143" s="1"/>
  <c r="Q143" s="1"/>
  <c r="S143" s="1"/>
  <c r="H141"/>
  <c r="I141" s="1"/>
  <c r="K141" s="1"/>
  <c r="M141" s="1"/>
  <c r="O141" s="1"/>
  <c r="Q141" s="1"/>
  <c r="S141" s="1"/>
  <c r="H137"/>
  <c r="I137" s="1"/>
  <c r="K137" s="1"/>
  <c r="M137" s="1"/>
  <c r="O137" s="1"/>
  <c r="Q137" s="1"/>
  <c r="S137" s="1"/>
  <c r="U137" s="1"/>
  <c r="H135"/>
  <c r="I135" s="1"/>
  <c r="K135" s="1"/>
  <c r="M135" s="1"/>
  <c r="O135" s="1"/>
  <c r="Q135" s="1"/>
  <c r="S135" s="1"/>
  <c r="U135" s="1"/>
  <c r="H133"/>
  <c r="I133" s="1"/>
  <c r="K133" s="1"/>
  <c r="M133" s="1"/>
  <c r="O133" s="1"/>
  <c r="Q133" s="1"/>
  <c r="S133" s="1"/>
  <c r="U133" s="1"/>
  <c r="H131"/>
  <c r="H123"/>
  <c r="I123" s="1"/>
  <c r="K123" s="1"/>
  <c r="M123" s="1"/>
  <c r="O123" s="1"/>
  <c r="Q123" s="1"/>
  <c r="S123" s="1"/>
  <c r="H121"/>
  <c r="I121" s="1"/>
  <c r="K121" s="1"/>
  <c r="M121" s="1"/>
  <c r="O121" s="1"/>
  <c r="Q121" s="1"/>
  <c r="S121" s="1"/>
  <c r="U121" s="1"/>
  <c r="H119"/>
  <c r="I119" s="1"/>
  <c r="K119" s="1"/>
  <c r="M119" s="1"/>
  <c r="O119" s="1"/>
  <c r="Q119" s="1"/>
  <c r="S119" s="1"/>
  <c r="U119" s="1"/>
  <c r="H117"/>
  <c r="I117" s="1"/>
  <c r="K117" s="1"/>
  <c r="M117" s="1"/>
  <c r="O117" s="1"/>
  <c r="Q117" s="1"/>
  <c r="S117" s="1"/>
  <c r="H115"/>
  <c r="I115" s="1"/>
  <c r="K115" s="1"/>
  <c r="M115" s="1"/>
  <c r="O115" s="1"/>
  <c r="Q115" s="1"/>
  <c r="S115" s="1"/>
  <c r="H113"/>
  <c r="I113" s="1"/>
  <c r="K113" s="1"/>
  <c r="M113" s="1"/>
  <c r="O113" s="1"/>
  <c r="Q113" s="1"/>
  <c r="S113" s="1"/>
  <c r="H111"/>
  <c r="I111" s="1"/>
  <c r="K111" s="1"/>
  <c r="M111" s="1"/>
  <c r="O111" s="1"/>
  <c r="Q111" s="1"/>
  <c r="S111" s="1"/>
  <c r="U111" s="1"/>
  <c r="H109"/>
  <c r="I109" s="1"/>
  <c r="K109" s="1"/>
  <c r="M109" s="1"/>
  <c r="O109" s="1"/>
  <c r="Q109" s="1"/>
  <c r="S109" s="1"/>
  <c r="H107"/>
  <c r="I107" s="1"/>
  <c r="K107" s="1"/>
  <c r="M107" s="1"/>
  <c r="O107" s="1"/>
  <c r="Q107" s="1"/>
  <c r="S107" s="1"/>
  <c r="H105"/>
  <c r="I105" s="1"/>
  <c r="K105" s="1"/>
  <c r="M105" s="1"/>
  <c r="O105" s="1"/>
  <c r="Q105" s="1"/>
  <c r="S105" s="1"/>
  <c r="H103"/>
  <c r="I103" s="1"/>
  <c r="K103" s="1"/>
  <c r="M103" s="1"/>
  <c r="O103" s="1"/>
  <c r="Q103" s="1"/>
  <c r="S103" s="1"/>
  <c r="U103" s="1"/>
  <c r="H99"/>
  <c r="I99" s="1"/>
  <c r="K99" s="1"/>
  <c r="M99" s="1"/>
  <c r="O99" s="1"/>
  <c r="Q99" s="1"/>
  <c r="S99" s="1"/>
  <c r="H97"/>
  <c r="I97" s="1"/>
  <c r="K97" s="1"/>
  <c r="M97" s="1"/>
  <c r="O97" s="1"/>
  <c r="Q97" s="1"/>
  <c r="S97" s="1"/>
  <c r="H95"/>
  <c r="I95" s="1"/>
  <c r="K95" s="1"/>
  <c r="M95" s="1"/>
  <c r="O95" s="1"/>
  <c r="Q95" s="1"/>
  <c r="S95" s="1"/>
  <c r="U95" s="1"/>
  <c r="H93"/>
  <c r="I93" s="1"/>
  <c r="K93" s="1"/>
  <c r="M93" s="1"/>
  <c r="O93" s="1"/>
  <c r="Q93" s="1"/>
  <c r="S93" s="1"/>
  <c r="I91"/>
  <c r="K91" s="1"/>
  <c r="M91" s="1"/>
  <c r="O91" s="1"/>
  <c r="Q91" s="1"/>
  <c r="S91" s="1"/>
  <c r="H89"/>
  <c r="I89" s="1"/>
  <c r="K89" s="1"/>
  <c r="M89" s="1"/>
  <c r="O89" s="1"/>
  <c r="Q89" s="1"/>
  <c r="S89" s="1"/>
  <c r="H85"/>
  <c r="I85" s="1"/>
  <c r="K85" s="1"/>
  <c r="M85" s="1"/>
  <c r="O85" s="1"/>
  <c r="Q85" s="1"/>
  <c r="S85" s="1"/>
  <c r="H83"/>
  <c r="I83" s="1"/>
  <c r="K83" s="1"/>
  <c r="M83" s="1"/>
  <c r="H81"/>
  <c r="I81" s="1"/>
  <c r="K81" s="1"/>
  <c r="M81" s="1"/>
  <c r="O81" s="1"/>
  <c r="Q81" s="1"/>
  <c r="S81" s="1"/>
  <c r="H79"/>
  <c r="I79" s="1"/>
  <c r="K79" s="1"/>
  <c r="M79" s="1"/>
  <c r="O79" s="1"/>
  <c r="Q79" s="1"/>
  <c r="S79" s="1"/>
  <c r="U79" s="1"/>
  <c r="H77"/>
  <c r="I77" s="1"/>
  <c r="K77" s="1"/>
  <c r="M77" s="1"/>
  <c r="O77" s="1"/>
  <c r="Q77" s="1"/>
  <c r="S77" s="1"/>
  <c r="U77" s="1"/>
  <c r="H74"/>
  <c r="I74" s="1"/>
  <c r="K74" s="1"/>
  <c r="M74" s="1"/>
  <c r="O74" s="1"/>
  <c r="Q74" s="1"/>
  <c r="S74" s="1"/>
  <c r="H72"/>
  <c r="I72" s="1"/>
  <c r="K72" s="1"/>
  <c r="M72" s="1"/>
  <c r="O72" s="1"/>
  <c r="Q72" s="1"/>
  <c r="S72" s="1"/>
  <c r="H70"/>
  <c r="I70" s="1"/>
  <c r="K70" s="1"/>
  <c r="M70" s="1"/>
  <c r="O70" s="1"/>
  <c r="Q70" s="1"/>
  <c r="S70" s="1"/>
  <c r="U70" s="1"/>
  <c r="H68"/>
  <c r="I68" s="1"/>
  <c r="K68" s="1"/>
  <c r="M68" s="1"/>
  <c r="O68" s="1"/>
  <c r="Q68" s="1"/>
  <c r="S68" s="1"/>
  <c r="H66"/>
  <c r="I66" s="1"/>
  <c r="K66" s="1"/>
  <c r="M66" s="1"/>
  <c r="O66" s="1"/>
  <c r="Q66" s="1"/>
  <c r="S66" s="1"/>
  <c r="H62"/>
  <c r="I62" s="1"/>
  <c r="K62" s="1"/>
  <c r="M62" s="1"/>
  <c r="O62" s="1"/>
  <c r="Q62" s="1"/>
  <c r="S62" s="1"/>
  <c r="U62" s="1"/>
  <c r="H60"/>
  <c r="I60" s="1"/>
  <c r="K60" s="1"/>
  <c r="M60" s="1"/>
  <c r="O60" s="1"/>
  <c r="Q60" s="1"/>
  <c r="S60" s="1"/>
  <c r="U60" s="1"/>
  <c r="H58"/>
  <c r="I58" s="1"/>
  <c r="K58" s="1"/>
  <c r="M58" s="1"/>
  <c r="O58" s="1"/>
  <c r="Q58" s="1"/>
  <c r="S58" s="1"/>
  <c r="U58" s="1"/>
  <c r="H56"/>
  <c r="I56" s="1"/>
  <c r="K56" s="1"/>
  <c r="M56" s="1"/>
  <c r="O56" s="1"/>
  <c r="Q56" s="1"/>
  <c r="S56" s="1"/>
  <c r="H54"/>
  <c r="I54" s="1"/>
  <c r="K54" s="1"/>
  <c r="M54" s="1"/>
  <c r="O54" s="1"/>
  <c r="Q54" s="1"/>
  <c r="S54" s="1"/>
  <c r="U54" s="1"/>
  <c r="H50"/>
  <c r="I50" s="1"/>
  <c r="K50" s="1"/>
  <c r="M50" s="1"/>
  <c r="O50" s="1"/>
  <c r="Q50" s="1"/>
  <c r="S50" s="1"/>
  <c r="U50" s="1"/>
  <c r="H46"/>
  <c r="I46" s="1"/>
  <c r="K46" s="1"/>
  <c r="M46" s="1"/>
  <c r="O46" s="1"/>
  <c r="Q46" s="1"/>
  <c r="S46" s="1"/>
  <c r="U46" s="1"/>
  <c r="H44"/>
  <c r="I44" s="1"/>
  <c r="K44" s="1"/>
  <c r="M44" s="1"/>
  <c r="O44" s="1"/>
  <c r="Q44" s="1"/>
  <c r="S44" s="1"/>
  <c r="H41"/>
  <c r="I41" s="1"/>
  <c r="K41" s="1"/>
  <c r="M41" s="1"/>
  <c r="O41" s="1"/>
  <c r="Q41" s="1"/>
  <c r="S41" s="1"/>
  <c r="U41" s="1"/>
  <c r="H39"/>
  <c r="I39" s="1"/>
  <c r="K39" s="1"/>
  <c r="M39" s="1"/>
  <c r="O39" s="1"/>
  <c r="Q39" s="1"/>
  <c r="S39" s="1"/>
  <c r="H37"/>
  <c r="I37" s="1"/>
  <c r="K37" s="1"/>
  <c r="M37" s="1"/>
  <c r="O37" s="1"/>
  <c r="Q37" s="1"/>
  <c r="S37" s="1"/>
  <c r="H35"/>
  <c r="I35" s="1"/>
  <c r="K35" s="1"/>
  <c r="M35" s="1"/>
  <c r="O35" s="1"/>
  <c r="Q35" s="1"/>
  <c r="S35" s="1"/>
  <c r="U35" s="1"/>
  <c r="H33"/>
  <c r="I33" s="1"/>
  <c r="K33" s="1"/>
  <c r="M33" s="1"/>
  <c r="O33" s="1"/>
  <c r="Q33" s="1"/>
  <c r="S33" s="1"/>
  <c r="U33" s="1"/>
  <c r="H31"/>
  <c r="I31" s="1"/>
  <c r="K31" s="1"/>
  <c r="M31" s="1"/>
  <c r="O31" s="1"/>
  <c r="Q31" s="1"/>
  <c r="S31" s="1"/>
  <c r="U31" s="1"/>
  <c r="H29"/>
  <c r="I29" s="1"/>
  <c r="K29" s="1"/>
  <c r="M29" s="1"/>
  <c r="O29" s="1"/>
  <c r="Q29" s="1"/>
  <c r="S29" s="1"/>
  <c r="U29" s="1"/>
  <c r="H27"/>
  <c r="I27" s="1"/>
  <c r="K27" s="1"/>
  <c r="M27" s="1"/>
  <c r="O27" s="1"/>
  <c r="Q27" s="1"/>
  <c r="S27" s="1"/>
  <c r="U27" s="1"/>
  <c r="H24"/>
  <c r="H19"/>
  <c r="I19" s="1"/>
  <c r="K19" s="1"/>
  <c r="M19" s="1"/>
  <c r="O19" s="1"/>
  <c r="Q19" s="1"/>
  <c r="S19" s="1"/>
  <c r="U19" s="1"/>
  <c r="H15"/>
  <c r="I15" s="1"/>
  <c r="K15" s="1"/>
  <c r="M15" s="1"/>
  <c r="O15" s="1"/>
  <c r="Q15" s="1"/>
  <c r="S15" s="1"/>
  <c r="U15" s="1"/>
  <c r="N250" l="1"/>
  <c r="Q263"/>
  <c r="S263" s="1"/>
  <c r="U263" s="1"/>
  <c r="P251"/>
  <c r="P250" s="1"/>
  <c r="P481"/>
  <c r="P12"/>
  <c r="P386"/>
  <c r="P230"/>
  <c r="I255"/>
  <c r="K255" s="1"/>
  <c r="M255" s="1"/>
  <c r="O255" s="1"/>
  <c r="Q255" s="1"/>
  <c r="S255" s="1"/>
  <c r="U255" s="1"/>
  <c r="O83"/>
  <c r="Q83" s="1"/>
  <c r="S83" s="1"/>
  <c r="U83" s="1"/>
  <c r="L250"/>
  <c r="L230"/>
  <c r="L386"/>
  <c r="L12"/>
  <c r="L488"/>
  <c r="L481"/>
  <c r="J13"/>
  <c r="J12" s="1"/>
  <c r="I152"/>
  <c r="K152" s="1"/>
  <c r="M152" s="1"/>
  <c r="O152" s="1"/>
  <c r="Q152" s="1"/>
  <c r="S152" s="1"/>
  <c r="U152" s="1"/>
  <c r="J489"/>
  <c r="J373"/>
  <c r="K285"/>
  <c r="M285" s="1"/>
  <c r="O285" s="1"/>
  <c r="Q285" s="1"/>
  <c r="S285" s="1"/>
  <c r="U285" s="1"/>
  <c r="I131"/>
  <c r="K131" s="1"/>
  <c r="M131" s="1"/>
  <c r="O131" s="1"/>
  <c r="Q131" s="1"/>
  <c r="S131" s="1"/>
  <c r="U131" s="1"/>
  <c r="H13"/>
  <c r="I13" s="1"/>
  <c r="H217"/>
  <c r="H216" s="1"/>
  <c r="I216" s="1"/>
  <c r="K216" s="1"/>
  <c r="M216" s="1"/>
  <c r="O216" s="1"/>
  <c r="Q216" s="1"/>
  <c r="S216" s="1"/>
  <c r="U216" s="1"/>
  <c r="I264"/>
  <c r="K264" s="1"/>
  <c r="M264" s="1"/>
  <c r="O264" s="1"/>
  <c r="Q264" s="1"/>
  <c r="S264" s="1"/>
  <c r="U264" s="1"/>
  <c r="I162"/>
  <c r="K162" s="1"/>
  <c r="M162" s="1"/>
  <c r="O162" s="1"/>
  <c r="Q162" s="1"/>
  <c r="S162" s="1"/>
  <c r="U162" s="1"/>
  <c r="I160"/>
  <c r="K160" s="1"/>
  <c r="M160" s="1"/>
  <c r="O160" s="1"/>
  <c r="Q160" s="1"/>
  <c r="S160" s="1"/>
  <c r="U160" s="1"/>
  <c r="I156"/>
  <c r="K156" s="1"/>
  <c r="M156" s="1"/>
  <c r="O156" s="1"/>
  <c r="Q156" s="1"/>
  <c r="S156" s="1"/>
  <c r="U156" s="1"/>
  <c r="I154"/>
  <c r="K154" s="1"/>
  <c r="M154" s="1"/>
  <c r="O154" s="1"/>
  <c r="Q154" s="1"/>
  <c r="S154" s="1"/>
  <c r="U154" s="1"/>
  <c r="I145"/>
  <c r="K145" s="1"/>
  <c r="M145" s="1"/>
  <c r="O145" s="1"/>
  <c r="Q145" s="1"/>
  <c r="S145" s="1"/>
  <c r="U145" s="1"/>
  <c r="I400"/>
  <c r="K400" s="1"/>
  <c r="M400" s="1"/>
  <c r="O400" s="1"/>
  <c r="Q400" s="1"/>
  <c r="S400" s="1"/>
  <c r="I325"/>
  <c r="K325" s="1"/>
  <c r="M325" s="1"/>
  <c r="O325" s="1"/>
  <c r="Q325" s="1"/>
  <c r="S325" s="1"/>
  <c r="H14"/>
  <c r="I14" s="1"/>
  <c r="K14" s="1"/>
  <c r="M14" s="1"/>
  <c r="O14" s="1"/>
  <c r="Q14" s="1"/>
  <c r="S14" s="1"/>
  <c r="U14" s="1"/>
  <c r="H246"/>
  <c r="I246" s="1"/>
  <c r="K246" s="1"/>
  <c r="M246" s="1"/>
  <c r="O246" s="1"/>
  <c r="Q246" s="1"/>
  <c r="S246" s="1"/>
  <c r="U246" s="1"/>
  <c r="H309"/>
  <c r="I309" s="1"/>
  <c r="K309" s="1"/>
  <c r="M309" s="1"/>
  <c r="O309" s="1"/>
  <c r="Q309" s="1"/>
  <c r="S309" s="1"/>
  <c r="U309" s="1"/>
  <c r="I476"/>
  <c r="K476" s="1"/>
  <c r="M476" s="1"/>
  <c r="O476" s="1"/>
  <c r="Q476" s="1"/>
  <c r="S476" s="1"/>
  <c r="U476" s="1"/>
  <c r="I441"/>
  <c r="K441" s="1"/>
  <c r="M441" s="1"/>
  <c r="O441" s="1"/>
  <c r="Q441" s="1"/>
  <c r="S441" s="1"/>
  <c r="U441" s="1"/>
  <c r="I24"/>
  <c r="K24" s="1"/>
  <c r="M24" s="1"/>
  <c r="O24" s="1"/>
  <c r="Q24" s="1"/>
  <c r="S24" s="1"/>
  <c r="U24" s="1"/>
  <c r="H252"/>
  <c r="I252" s="1"/>
  <c r="K252" s="1"/>
  <c r="M252" s="1"/>
  <c r="O252" s="1"/>
  <c r="Q252" s="1"/>
  <c r="S252" s="1"/>
  <c r="U252" s="1"/>
  <c r="I464"/>
  <c r="K464" s="1"/>
  <c r="M464" s="1"/>
  <c r="O464" s="1"/>
  <c r="Q464" s="1"/>
  <c r="S464" s="1"/>
  <c r="U464" s="1"/>
  <c r="I259"/>
  <c r="K259" s="1"/>
  <c r="M259" s="1"/>
  <c r="O259" s="1"/>
  <c r="Q259" s="1"/>
  <c r="S259" s="1"/>
  <c r="U259" s="1"/>
  <c r="I136"/>
  <c r="K136" s="1"/>
  <c r="M136" s="1"/>
  <c r="O136" s="1"/>
  <c r="Q136" s="1"/>
  <c r="S136" s="1"/>
  <c r="U136" s="1"/>
  <c r="H482"/>
  <c r="H374"/>
  <c r="H398"/>
  <c r="I398" s="1"/>
  <c r="K398" s="1"/>
  <c r="M398" s="1"/>
  <c r="O398" s="1"/>
  <c r="Q398" s="1"/>
  <c r="S398" s="1"/>
  <c r="U398" s="1"/>
  <c r="I437"/>
  <c r="K437" s="1"/>
  <c r="M437" s="1"/>
  <c r="O437" s="1"/>
  <c r="Q437" s="1"/>
  <c r="S437" s="1"/>
  <c r="I415"/>
  <c r="K415" s="1"/>
  <c r="M415" s="1"/>
  <c r="O415" s="1"/>
  <c r="Q415" s="1"/>
  <c r="S415" s="1"/>
  <c r="U415" s="1"/>
  <c r="I260"/>
  <c r="K260" s="1"/>
  <c r="M260" s="1"/>
  <c r="O260" s="1"/>
  <c r="Q260" s="1"/>
  <c r="S260" s="1"/>
  <c r="U260" s="1"/>
  <c r="I232"/>
  <c r="K232" s="1"/>
  <c r="M232" s="1"/>
  <c r="O232" s="1"/>
  <c r="Q232" s="1"/>
  <c r="S232" s="1"/>
  <c r="U232" s="1"/>
  <c r="I218"/>
  <c r="K218" s="1"/>
  <c r="M218" s="1"/>
  <c r="O218" s="1"/>
  <c r="Q218" s="1"/>
  <c r="S218" s="1"/>
  <c r="U218" s="1"/>
  <c r="P488" l="1"/>
  <c r="P487"/>
  <c r="H251"/>
  <c r="H250" s="1"/>
  <c r="I250" s="1"/>
  <c r="N12"/>
  <c r="N488"/>
  <c r="K13"/>
  <c r="M13" s="1"/>
  <c r="O13" s="1"/>
  <c r="Q13" s="1"/>
  <c r="S13" s="1"/>
  <c r="U13" s="1"/>
  <c r="L487"/>
  <c r="J250"/>
  <c r="J488"/>
  <c r="H231"/>
  <c r="I231" s="1"/>
  <c r="K231" s="1"/>
  <c r="M231" s="1"/>
  <c r="O231" s="1"/>
  <c r="Q231" s="1"/>
  <c r="S231" s="1"/>
  <c r="U231" s="1"/>
  <c r="I217"/>
  <c r="K217" s="1"/>
  <c r="M217" s="1"/>
  <c r="O217" s="1"/>
  <c r="Q217" s="1"/>
  <c r="S217" s="1"/>
  <c r="U217" s="1"/>
  <c r="H387"/>
  <c r="H373"/>
  <c r="I373" s="1"/>
  <c r="K373" s="1"/>
  <c r="M373" s="1"/>
  <c r="O373" s="1"/>
  <c r="Q373" s="1"/>
  <c r="S373" s="1"/>
  <c r="U373" s="1"/>
  <c r="I374"/>
  <c r="K374" s="1"/>
  <c r="M374" s="1"/>
  <c r="O374" s="1"/>
  <c r="Q374" s="1"/>
  <c r="S374" s="1"/>
  <c r="U374" s="1"/>
  <c r="H481"/>
  <c r="I481" s="1"/>
  <c r="K481" s="1"/>
  <c r="M481" s="1"/>
  <c r="O481" s="1"/>
  <c r="Q481" s="1"/>
  <c r="S481" s="1"/>
  <c r="U481" s="1"/>
  <c r="I482"/>
  <c r="K482" s="1"/>
  <c r="M482" s="1"/>
  <c r="O482" s="1"/>
  <c r="Q482" s="1"/>
  <c r="S482" s="1"/>
  <c r="U482" s="1"/>
  <c r="H489"/>
  <c r="I489" s="1"/>
  <c r="K489" s="1"/>
  <c r="M489" s="1"/>
  <c r="O489" s="1"/>
  <c r="Q489" s="1"/>
  <c r="S489" s="1"/>
  <c r="U489" s="1"/>
  <c r="H12"/>
  <c r="N487" l="1"/>
  <c r="I251"/>
  <c r="K251" s="1"/>
  <c r="M251" s="1"/>
  <c r="O251" s="1"/>
  <c r="Q251" s="1"/>
  <c r="S251" s="1"/>
  <c r="U251" s="1"/>
  <c r="H230"/>
  <c r="I230" s="1"/>
  <c r="K230" s="1"/>
  <c r="M230" s="1"/>
  <c r="O230" s="1"/>
  <c r="Q230" s="1"/>
  <c r="S230" s="1"/>
  <c r="U230" s="1"/>
  <c r="K250"/>
  <c r="M250" s="1"/>
  <c r="O250" s="1"/>
  <c r="Q250" s="1"/>
  <c r="S250" s="1"/>
  <c r="U250" s="1"/>
  <c r="J487"/>
  <c r="I12"/>
  <c r="K12" s="1"/>
  <c r="M12" s="1"/>
  <c r="O12" s="1"/>
  <c r="Q12" s="1"/>
  <c r="S12" s="1"/>
  <c r="U12" s="1"/>
  <c r="H386"/>
  <c r="I386" s="1"/>
  <c r="K386" s="1"/>
  <c r="M386" s="1"/>
  <c r="O386" s="1"/>
  <c r="Q386" s="1"/>
  <c r="S386" s="1"/>
  <c r="U386" s="1"/>
  <c r="I387"/>
  <c r="K387" s="1"/>
  <c r="M387" s="1"/>
  <c r="O387" s="1"/>
  <c r="Q387" s="1"/>
  <c r="S387" s="1"/>
  <c r="U387" s="1"/>
  <c r="H488"/>
  <c r="I488" s="1"/>
  <c r="K488" s="1"/>
  <c r="M488" s="1"/>
  <c r="O488" s="1"/>
  <c r="Q488" s="1"/>
  <c r="S488" s="1"/>
  <c r="U488" s="1"/>
  <c r="H487" l="1"/>
  <c r="I487" s="1"/>
  <c r="K487" s="1"/>
  <c r="M487" s="1"/>
  <c r="O487" s="1"/>
  <c r="Q487" s="1"/>
  <c r="S487" s="1"/>
  <c r="U487" s="1"/>
</calcChain>
</file>

<file path=xl/sharedStrings.xml><?xml version="1.0" encoding="utf-8"?>
<sst xmlns="http://schemas.openxmlformats.org/spreadsheetml/2006/main" count="2232" uniqueCount="416">
  <si>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</si>
  <si>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</si>
  <si>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</si>
  <si>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</si>
  <si>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</si>
  <si>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</si>
  <si>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</si>
  <si>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</si>
  <si>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</si>
  <si>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</si>
  <si>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</si>
  <si>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</si>
  <si>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</si>
  <si>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</si>
  <si>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</si>
  <si>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</si>
  <si>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</si>
  <si>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</si>
  <si>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</si>
  <si>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</si>
  <si>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</si>
  <si>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</si>
  <si>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</si>
  <si>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</si>
  <si>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</si>
  <si>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</si>
  <si>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</si>
  <si>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</si>
  <si>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</si>
  <si>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</si>
  <si>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</si>
  <si>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</si>
  <si>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</si>
  <si>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</si>
  <si>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</si>
  <si>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</si>
  <si>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</si>
  <si>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</si>
  <si>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</si>
  <si>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</si>
  <si>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</si>
  <si>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</si>
  <si>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</si>
  <si>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</si>
  <si>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</si>
  <si>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</si>
  <si>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</si>
  <si>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</si>
  <si>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</si>
  <si>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</si>
  <si>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</si>
  <si>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</si>
  <si>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</si>
  <si>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</si>
  <si>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</si>
  <si>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</si>
  <si>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</si>
  <si>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</si>
  <si>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</si>
  <si>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</si>
  <si>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</si>
  <si>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</si>
  <si>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</si>
  <si>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</si>
  <si>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</si>
  <si>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</si>
  <si>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</si>
  <si>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</si>
  <si>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</si>
  <si>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</si>
  <si>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</si>
  <si>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</si>
  <si>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</si>
  <si>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</si>
  <si>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</si>
  <si>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</si>
  <si>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</si>
  <si>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</si>
  <si>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</si>
  <si>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</si>
  <si>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</si>
  <si>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</si>
  <si>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</si>
  <si>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</si>
  <si>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</si>
  <si>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</si>
  <si>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</si>
  <si>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</si>
  <si>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</si>
  <si>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</si>
  <si>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</si>
  <si>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</si>
  <si>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</si>
  <si>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</si>
  <si>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</si>
  <si>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</si>
  <si>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</si>
  <si>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</si>
  <si>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</si>
  <si>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</si>
  <si>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</si>
  <si>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</si>
  <si>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</si>
  <si>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</si>
  <si>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</si>
  <si>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</si>
  <si>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</si>
  <si>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</si>
  <si>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</si>
  <si>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</si>
  <si>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</si>
  <si>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</si>
  <si>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</si>
  <si>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</si>
  <si>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</si>
  <si>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</si>
  <si>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</si>
  <si>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</si>
  <si>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</si>
  <si>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</si>
  <si>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</si>
  <si>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</si>
  <si>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</si>
  <si>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</si>
  <si>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</si>
  <si>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</si>
  <si>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</si>
  <si>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</si>
  <si>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</si>
  <si>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</si>
  <si>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</si>
  <si>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</si>
  <si>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</si>
  <si>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</si>
  <si>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</si>
  <si>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</si>
  <si>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</si>
  <si>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</si>
  <si>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</si>
  <si>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</si>
  <si>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</si>
  <si>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</si>
  <si>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</si>
  <si>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</si>
  <si>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</si>
  <si>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</si>
  <si>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</si>
  <si>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</si>
  <si>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</si>
  <si>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</si>
  <si>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</si>
  <si>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</si>
  <si>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</si>
  <si>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</si>
  <si>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</si>
  <si>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</si>
  <si>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</si>
  <si>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</si>
  <si>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</si>
  <si>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</si>
  <si>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</si>
  <si>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</si>
  <si>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</si>
  <si>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</si>
  <si>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</si>
  <si>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</si>
  <si>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</si>
  <si>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</si>
  <si>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</si>
  <si>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</si>
  <si>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</si>
  <si>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</si>
  <si>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</si>
  <si>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</si>
  <si>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</si>
  <si>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</si>
  <si>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</si>
  <si>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</si>
  <si>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</si>
  <si>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</si>
  <si>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</si>
  <si>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</si>
  <si>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</si>
  <si>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</si>
  <si>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</si>
  <si>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</si>
  <si>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</si>
  <si>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</si>
  <si>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</si>
  <si>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</si>
  <si>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</si>
  <si>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</si>
  <si>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</si>
  <si>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</si>
  <si>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</si>
  <si>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</si>
  <si>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</si>
  <si>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</si>
  <si>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</si>
  <si>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</si>
  <si>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</si>
  <si>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</si>
  <si>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</si>
  <si>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</si>
  <si>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</si>
  <si>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</si>
  <si>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</si>
  <si>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</si>
  <si>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</si>
  <si>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</si>
  <si>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</si>
  <si>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</si>
  <si>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</si>
  <si>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</si>
  <si>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</si>
  <si>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</si>
  <si>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</si>
  <si>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</si>
  <si>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</si>
  <si>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</si>
  <si>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</si>
  <si>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</si>
  <si>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</si>
  <si>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</si>
  <si>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</si>
  <si>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</si>
  <si>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</si>
  <si>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</si>
  <si>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</si>
  <si>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</si>
  <si>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</si>
  <si>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</si>
  <si>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</si>
  <si>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</si>
  <si>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</si>
  <si>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</si>
  <si>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</si>
  <si>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</si>
  <si>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</si>
  <si>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</si>
  <si>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</si>
  <si>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</si>
  <si>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</si>
  <si>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</si>
  <si>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</si>
  <si>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</si>
  <si>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</si>
  <si>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</si>
  <si>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</si>
  <si>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</si>
  <si>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</si>
  <si>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</si>
  <si>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</si>
  <si>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</si>
  <si>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</si>
  <si>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</si>
  <si>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</si>
  <si>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</si>
  <si>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</si>
  <si>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</si>
  <si>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</si>
  <si>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</si>
  <si>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</si>
  <si>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</si>
  <si>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</si>
  <si>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</si>
  <si>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</si>
  <si>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</si>
  <si>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</si>
  <si>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</si>
  <si>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</si>
  <si>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</si>
  <si>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</si>
  <si>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</si>
  <si>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</si>
  <si>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</si>
  <si>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</si>
  <si>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</si>
  <si>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</si>
  <si>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</si>
  <si>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</si>
  <si>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</si>
  <si>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</si>
  <si>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</si>
  <si>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</si>
  <si>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</si>
  <si>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</si>
  <si>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</si>
  <si>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</si>
  <si>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</si>
  <si>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</si>
  <si>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</si>
  <si>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</si>
  <si>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</si>
  <si>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</si>
  <si>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</si>
  <si>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</si>
  <si>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</si>
  <si>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</si>
  <si>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</si>
  <si>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</si>
  <si>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</si>
  <si>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</si>
  <si>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</si>
  <si>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</si>
  <si>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</si>
  <si>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</si>
  <si>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</si>
  <si>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</si>
  <si>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</si>
  <si>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</si>
  <si>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</si>
  <si>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</si>
  <si>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</si>
  <si>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</si>
  <si>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</si>
  <si>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</si>
  <si>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</si>
  <si>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</si>
  <si>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</si>
  <si>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</si>
  <si>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</si>
  <si>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</si>
  <si>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</si>
  <si>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</si>
  <si>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03 2 03 00470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</si>
  <si>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</si>
  <si>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</si>
  <si>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</si>
  <si>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</si>
  <si>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</si>
  <si>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</si>
  <si>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</si>
  <si>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</si>
  <si>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2022 год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</si>
  <si>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</si>
  <si>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</si>
  <si>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</si>
  <si>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</si>
  <si>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</si>
  <si>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</si>
  <si>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</si>
  <si>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</si>
  <si>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</si>
  <si>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</si>
  <si>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</si>
  <si>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</si>
  <si>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</si>
  <si>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</si>
  <si>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</si>
  <si>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</si>
  <si>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</si>
  <si>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</si>
  <si>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</si>
  <si>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</si>
  <si>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</si>
  <si>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</si>
  <si>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</si>
  <si>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 xml:space="preserve"> 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</si>
  <si>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</si>
  <si>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</si>
  <si>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</si>
  <si>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</si>
  <si>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</si>
  <si>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</si>
  <si>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</si>
  <si>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</si>
  <si>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</si>
  <si>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</si>
  <si>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</si>
  <si>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</si>
  <si>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</si>
  <si>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</si>
  <si>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</si>
  <si>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</si>
  <si>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</si>
  <si>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>Изменения на 25.03.2022</t>
  </si>
  <si>
    <t>03 3 01 L5191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</si>
  <si>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</si>
  <si>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</si>
  <si>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Разработка проектно-сметной документации Центра культурного развития</t>
  </si>
  <si>
    <t>03 Б 02 00160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</si>
  <si>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</si>
  <si>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01 2 05 S6900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</si>
  <si>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</si>
  <si>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</si>
  <si>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</si>
  <si>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 xml:space="preserve"> Иные бюджетные ассигнования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</si>
  <si>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</si>
  <si>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</si>
  <si>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27.05.2022</t>
  </si>
  <si>
    <t>Разработка (корректировка) проектной документации на капитальный ремонт объектов общего образования</t>
  </si>
  <si>
    <t>01 2 06 S8800</t>
  </si>
  <si>
    <t>Изменения на 22.07.2022</t>
  </si>
  <si>
    <t>Обеспечение функционирования модели персонифицированного финансирования дополнительного образования детей</t>
  </si>
  <si>
    <t>01 3 04 00410</t>
  </si>
  <si>
    <t>Субсидии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производством (реализацией) товаров, выполнением работ, оказанием услуг при предупреждении (ликвидации угрозы возникновения) чрезвычайной ситуации</t>
  </si>
  <si>
    <t>05 8 02 60010</t>
  </si>
  <si>
    <t>Изменения на 23.09.2022</t>
  </si>
  <si>
    <t>Достижение показателей деятельности органов исполнительной власти субъектов Российской Федерации</t>
  </si>
  <si>
    <t>40 9 00 55490</t>
  </si>
  <si>
    <t>Капитальный ремонт объектов дошкольного образования в рамках реализации социально значимого проекта «Создание безопасных условий пребывания в дошкольных образовательных организациях»</t>
  </si>
  <si>
    <t>01 1 05 S8900</t>
  </si>
  <si>
    <t>Выполнение топографической съемки и разработка схемы водопровода (ориентировочная длина 2,5 км) с составлением сметной документации в м.Красные Сосенки городского округа Тейково Ивановской области</t>
  </si>
  <si>
    <t>05 1 08 40210</t>
  </si>
  <si>
    <t xml:space="preserve"> Приложение № 4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</si>
  <si>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помещений, в рамках расходных полномочий городского округа Тейково Ивановской области</t>
  </si>
  <si>
    <t>05 9 01 60030</t>
  </si>
  <si>
    <t>Актуализация схемы водоснабжения и водоотведения городского округа Тейково Ивановской области</t>
  </si>
  <si>
    <t>05 1 09 40220</t>
  </si>
  <si>
    <t>05 Ж F2 5424F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</si>
  <si>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</si>
  <si>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>Процент исполнения</t>
  </si>
  <si>
    <t>Исполнение за 9 месяцев 2022 года</t>
  </si>
  <si>
    <t xml:space="preserve">к постановлению администрации  
</t>
  </si>
  <si>
    <t xml:space="preserve">от 10.10.2022 № 492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</si>
</sst>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0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6" fillId="33" borderId="1" xfId="0" applyNumberFormat="1" applyFont="1" applyFill="1" applyBorder="1" applyAlignment="1">
      <alignment vertical="top"/>
    </xf>
    <xf numFmtId="164" fontId="6" fillId="33" borderId="1" xfId="0" applyNumberFormat="1" applyFont="1" applyFill="1" applyBorder="1" applyAlignment="1">
      <alignment vertical="top"/>
    </xf>
    <xf numFmtId="164" fontId="5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horizontal="left" vertical="center" wrapText="1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vertical="top" wrapText="1"/>
    </xf>
    <xf numFmtId="2" fontId="6" fillId="33" borderId="1" xfId="0" applyNumberFormat="1" applyFont="1" applyFill="1" applyBorder="1" applyAlignment="1">
      <alignment vertical="top"/>
    </xf>
    <xf numFmtId="0" fontId="6" fillId="33" borderId="1" xfId="0" applyFont="1" applyFill="1" applyBorder="1" applyAlignment="1">
      <alignment horizontal="center" vertical="top" wrapText="1"/>
    </xf>
    <xf numFmtId="0" fontId="6" fillId="33" borderId="12" xfId="0" applyFont="1" applyFill="1" applyBorder="1" applyAlignment="1">
      <alignment horizontal="center" vertical="top" wrapText="1"/>
    </xf>
    <xf numFmtId="0" fontId="6" fillId="33" borderId="13" xfId="0" applyFont="1" applyFill="1" applyBorder="1" applyAlignment="1">
      <alignment horizontal="center" vertical="top" wrapText="1"/>
    </xf>
    <xf numFmtId="0" fontId="6" fillId="33" borderId="1" xfId="0" applyFont="1" applyFill="1" applyBorder="1" applyAlignment="1">
      <alignment horizontal="center" vertical="top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4" fillId="33" borderId="0" xfId="0" applyFont="1" applyFill="1" applyAlignment="1">
      <alignment horizontal="center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U490"/>
  <sheetViews>
    <sheetView tabSelected="1" workbookViewId="0">
      <selection activeCell="A6" sqref="A6:U6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7" width="17.28515625" style="4" hidden="1" customWidth="1"/>
    <col min="8" max="8" width="15.42578125" style="4" hidden="1" customWidth="1"/>
    <col min="9" max="9" width="15.5703125" style="4" hidden="1" customWidth="1"/>
    <col min="10" max="10" width="15.28515625" style="4" hidden="1" customWidth="1"/>
    <col min="11" max="11" width="14.7109375" style="4" hidden="1" customWidth="1"/>
    <col min="12" max="12" width="15.85546875" style="4" hidden="1" customWidth="1"/>
    <col min="13" max="13" width="15.5703125" style="4" hidden="1" customWidth="1"/>
    <col min="14" max="14" width="15.42578125" style="4" hidden="1" customWidth="1"/>
    <col min="15" max="15" width="16.5703125" style="4" hidden="1" customWidth="1"/>
    <col min="16" max="16" width="15.85546875" style="4" hidden="1" customWidth="1"/>
    <col min="17" max="17" width="15.28515625" style="4" hidden="1" customWidth="1"/>
    <col min="18" max="18" width="15.85546875" style="4" hidden="1" customWidth="1"/>
    <col min="19" max="19" width="15.7109375" style="4" customWidth="1"/>
    <col min="20" max="20" width="14.42578125" style="4" customWidth="1"/>
    <col min="21" max="21" width="10.85546875" style="4" customWidth="1"/>
    <col min="22" max="16384" width="9.140625" style="4"/>
  </cols>
  <sheetData>
    <row r="1" spans="1:21" ht="18" customHeight="1">
      <c r="A1" s="25" t="s">
        <v>405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22.5" customHeight="1">
      <c r="A2" s="26" t="s">
        <v>414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1" customHeight="1">
      <c r="A3" s="26" t="s">
        <v>271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1" customHeight="1">
      <c r="A4" s="26" t="s">
        <v>293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ht="20.25" customHeight="1">
      <c r="A5" s="26" t="s">
        <v>415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20.25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49.5" customHeight="1">
      <c r="A7" s="28" t="s">
        <v>334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</row>
    <row r="8" spans="1:21" ht="16.5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</row>
    <row r="9" spans="1:21" ht="18.75" customHeight="1">
      <c r="A9" s="29" t="s">
        <v>172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ht="30" customHeight="1">
      <c r="A10" s="21" t="s">
        <v>2</v>
      </c>
      <c r="B10" s="21" t="s">
        <v>186</v>
      </c>
      <c r="C10" s="21" t="s">
        <v>18</v>
      </c>
      <c r="D10" s="21" t="s">
        <v>26</v>
      </c>
      <c r="E10" s="21" t="s">
        <v>0</v>
      </c>
      <c r="F10" s="21" t="s">
        <v>1</v>
      </c>
      <c r="G10" s="24" t="s">
        <v>234</v>
      </c>
      <c r="H10" s="22" t="s">
        <v>359</v>
      </c>
      <c r="I10" s="24" t="s">
        <v>234</v>
      </c>
      <c r="J10" s="22" t="s">
        <v>376</v>
      </c>
      <c r="K10" s="24" t="s">
        <v>234</v>
      </c>
      <c r="L10" s="22" t="s">
        <v>386</v>
      </c>
      <c r="M10" s="24" t="s">
        <v>234</v>
      </c>
      <c r="N10" s="22" t="s">
        <v>390</v>
      </c>
      <c r="O10" s="24" t="s">
        <v>234</v>
      </c>
      <c r="P10" s="22" t="s">
        <v>393</v>
      </c>
      <c r="Q10" s="24" t="s">
        <v>234</v>
      </c>
      <c r="R10" s="22" t="s">
        <v>398</v>
      </c>
      <c r="S10" s="24" t="s">
        <v>234</v>
      </c>
      <c r="T10" s="22" t="s">
        <v>413</v>
      </c>
      <c r="U10" s="22" t="s">
        <v>412</v>
      </c>
    </row>
    <row r="11" spans="1:21" ht="78.75" customHeight="1">
      <c r="A11" s="21"/>
      <c r="B11" s="21"/>
      <c r="C11" s="21"/>
      <c r="D11" s="21"/>
      <c r="E11" s="21"/>
      <c r="F11" s="21"/>
      <c r="G11" s="24"/>
      <c r="H11" s="23"/>
      <c r="I11" s="24"/>
      <c r="J11" s="23"/>
      <c r="K11" s="24"/>
      <c r="L11" s="23"/>
      <c r="M11" s="24"/>
      <c r="N11" s="23"/>
      <c r="O11" s="24"/>
      <c r="P11" s="23"/>
      <c r="Q11" s="24"/>
      <c r="R11" s="23"/>
      <c r="S11" s="24"/>
      <c r="T11" s="23"/>
      <c r="U11" s="23"/>
    </row>
    <row r="12" spans="1:21" ht="38.25">
      <c r="A12" s="5" t="s">
        <v>17</v>
      </c>
      <c r="B12" s="6" t="s">
        <v>5</v>
      </c>
      <c r="C12" s="6"/>
      <c r="D12" s="6"/>
      <c r="E12" s="2"/>
      <c r="F12" s="2"/>
      <c r="G12" s="7">
        <v>208576.26486300002</v>
      </c>
      <c r="H12" s="8">
        <f>H13+H14</f>
        <v>4274.4186900000059</v>
      </c>
      <c r="I12" s="7">
        <f>G12+H12</f>
        <v>212850.68355300004</v>
      </c>
      <c r="J12" s="8">
        <f>J13+J14</f>
        <v>3900.10124</v>
      </c>
      <c r="K12" s="7">
        <f>I12+J12</f>
        <v>216750.78479300003</v>
      </c>
      <c r="L12" s="8">
        <f>L13+L14</f>
        <v>52823.317230000001</v>
      </c>
      <c r="M12" s="9">
        <f>K12+L12</f>
        <v>269574.10202300001</v>
      </c>
      <c r="N12" s="10">
        <f>N13+N14</f>
        <v>4336.4604799999997</v>
      </c>
      <c r="O12" s="9">
        <f>M12+N12</f>
        <v>273910.56250300002</v>
      </c>
      <c r="P12" s="10">
        <f>P13+P14</f>
        <v>3857.0879700000005</v>
      </c>
      <c r="Q12" s="9">
        <f>O12+P12</f>
        <v>277767.65047300002</v>
      </c>
      <c r="R12" s="10">
        <f>R13+R14</f>
        <v>32205.57086</v>
      </c>
      <c r="S12" s="9">
        <f>Q12+R12</f>
        <v>309973.22133299999</v>
      </c>
      <c r="T12" s="9">
        <f>T13+T14</f>
        <v>172831.52038999999</v>
      </c>
      <c r="U12" s="20">
        <f>T12/S12*100</f>
        <v>55.756919790283902</v>
      </c>
    </row>
    <row r="13" spans="1:21" ht="38.25">
      <c r="A13" s="3" t="s">
        <v>12</v>
      </c>
      <c r="B13" s="2" t="s">
        <v>5</v>
      </c>
      <c r="C13" s="2"/>
      <c r="D13" s="2"/>
      <c r="E13" s="2"/>
      <c r="F13" s="2"/>
      <c r="G13" s="7">
        <v>207479.47427299997</v>
      </c>
      <c r="H13" s="8">
        <f>H15+H19+H31+H33+H35+H37+H41+H44+H46+H56+H58+H60+H62+H66+H72+H74+H77+H79+H81+H83+H91+H93+H95+H97+H103+H105+H107+H131+H133+H135+H137+H139+H141+H143+H145+H147+H173+H182+H184+H190+H193+H195+H198+H200+H202+H204+H206+H208+H214+H109+H99+H149+H85+H113+H111+H54+H115+H165+H89+H68+H117+H119+H39+H169+H171+H121+H123+H29+H178+H151+H153+H155+H157+H159+H161+H163+H129</f>
        <v>4274.4186900000059</v>
      </c>
      <c r="I13" s="7">
        <f t="shared" ref="I13:I80" si="0">G13+H13</f>
        <v>211753.89296299999</v>
      </c>
      <c r="J13" s="8">
        <f>J15+J19+J31+J33+J35+J37+J41+J44+J46+J56+J58+J60+J62+J66+J72+J74+J77+J79+J81+J83+J91+J93+J95+J97+J103+J105+J107+J131+J133+J135+J137+J139+J141+J143+J145+J147+J173+J182+J184+J190+J193+J195+J198+J200+J202+J204+J206+J208+J214+J109+J99+J149+J85+J113+J111+J54+J115+J165+J89+J68+J117+J119+J39+J169+J171+J121+J123+J29+J178+J151+J153+J155+J157+J159+J161+J163+J129+J186+J188+J87</f>
        <v>3900.10124</v>
      </c>
      <c r="K13" s="7">
        <f t="shared" ref="K13:K80" si="1">I13+J13</f>
        <v>215653.99420299998</v>
      </c>
      <c r="L13" s="8">
        <f>L15+L19+L31+L33+L35+L37+L41+L44+L46+L56+L58+L60+L62+L66+L72+L74+L77+L79+L81+L83+L91+L93+L95+L97+L103+L105+L107+L131+L133+L135+L137+L139+L141+L143+L145+L147+L173+L182+L184+L190+L193+L195+L198+L200+L202+L204+L206+L208+L214+L109+L99+L149+L85+L113+L111+L54+L115+L165+L89+L68+L117+L119+L39+L169+L171+L121+L123+L29+L178+L151+L153+L155+L157+L159+L161+L163+L129+L186+L188+L87+L167</f>
        <v>49990.650029999997</v>
      </c>
      <c r="M13" s="9">
        <f t="shared" ref="M13:M80" si="2">K13+L13</f>
        <v>265644.644233</v>
      </c>
      <c r="N13" s="10">
        <f>N15+N19+N31+N33+N35+N37+N41+N44+N46+N56+N58+N60+N62+N66+N72+N74+N77+N79+N81+N83+N91+N93+N95+N97+N103+N105+N107+N131+N133+N135+N137+N139+N141+N143+N145+N147+N173+N182+N184+N190+N193+N195+N198+N200+N202+N204+N206+N208+N214+N109+N99+N149+N85+N113+N111+N54+N115+N165+N89+N68+N117+N119+N39+N169+N171+N121+N123+N29+N178+N151+N153+N155+N157+N159+N161+N163+N129+N186+N188+N87+N167+N52</f>
        <v>4336.4604799999997</v>
      </c>
      <c r="O13" s="9">
        <f t="shared" ref="O13:O80" si="3">M13+N13</f>
        <v>269981.10471300001</v>
      </c>
      <c r="P13" s="10">
        <f>P15+P19+P31+P33+P35+P37+P41+P44+P46+P56+P58+P60+P62+P66+P72+P74+P77+P79+P81+P83+P91+P93+P95+P97+P103+P105+P107+P131+P133+P135+P137+P139+P141+P143+P145+P147+P173+P182+P184+P190+P193+P195+P198+P200+P202+P204+P206+P208+P214+P109+P99+P149+P85+P113+P111+P54+P115+P165+P89+P68+P117+P119+P39+P169+P171+P121+P123+P29+P178+P151+P153+P155+P157+P159+P161+P163+P129+P186+P188+P87+P167+P52+P101</f>
        <v>3677.8072500000003</v>
      </c>
      <c r="Q13" s="9">
        <f t="shared" ref="Q13:Q78" si="4">O13+P13</f>
        <v>273658.91196300002</v>
      </c>
      <c r="R13" s="10">
        <f>R15+R19+R31+R33+R35+R37+R41+R44+R46+R56+R58+R60+R62+R66+R72+R74+R77+R79+R81+R83+R91+R93+R95+R97+R103+R105+R107+R131+R133+R135+R137+R139+R141+R143+R145+R147+R173+R182+R184+R190+R193+R195+R198+R200+R202+R204+R206+R208+R214+R109+R99+R149+R85+R113+R111+R54+R115+R165+R89+R68+R117+R119+R39+R169+R171+R121+R123+R29+R178+R151+R153+R155+R157+R159+R161+R163+R129+R186+R188+R87+R167+R52+R101+R17+R125+R212+R127+R180</f>
        <v>32205.57086</v>
      </c>
      <c r="S13" s="9">
        <f t="shared" ref="S13:S78" si="5">Q13+R13</f>
        <v>305864.482823</v>
      </c>
      <c r="T13" s="9">
        <f>T15+T19+T31+T33+T35+T37+T41+T44+T46+T56+T58+T60+T62+T66+T72+T74+T77+T79+T81+T83+T91+T93+T95+T97+T103+T105+T107+T131+T133+T135+T137+T139+T141+T143+T145+T147+T173+T182+T184+T190+T193+T195+T198+T200+T202+T204+T206+T208+T214+T109+T99+T149+T85+T113+T111+T54+T115+T165+T89+T68+T117+T119+T39+T169+T171+T121+T123+T29+T178+T151+T153+T155+T157+T159+T161+T163+T129+T186+T188+T87+T167+T52+T101+T17+T125+T212+T127+T180</f>
        <v>172201.06642999998</v>
      </c>
      <c r="U13" s="20">
        <f t="shared" ref="U13:U71" si="6">T13/S13*100</f>
        <v>56.299791607268965</v>
      </c>
    </row>
    <row r="14" spans="1:21" ht="38.25">
      <c r="A14" s="3" t="s">
        <v>13</v>
      </c>
      <c r="B14" s="2" t="s">
        <v>5</v>
      </c>
      <c r="C14" s="2"/>
      <c r="D14" s="2"/>
      <c r="E14" s="2"/>
      <c r="F14" s="2"/>
      <c r="G14" s="7">
        <v>1096.7905900000005</v>
      </c>
      <c r="H14" s="8">
        <f>H24+H27+H50+H70+H210</f>
        <v>0</v>
      </c>
      <c r="I14" s="7">
        <f t="shared" si="0"/>
        <v>1096.7905900000005</v>
      </c>
      <c r="J14" s="8">
        <f>J24+J27+J50+J70+J210</f>
        <v>0</v>
      </c>
      <c r="K14" s="7">
        <f t="shared" si="1"/>
        <v>1096.7905900000005</v>
      </c>
      <c r="L14" s="8">
        <f>L24+L27+L50+L70+L210</f>
        <v>2832.6671999999999</v>
      </c>
      <c r="M14" s="9">
        <f t="shared" si="2"/>
        <v>3929.4577900000004</v>
      </c>
      <c r="N14" s="10">
        <f>N24+N27+N50+N70+N210</f>
        <v>0</v>
      </c>
      <c r="O14" s="9">
        <f t="shared" si="3"/>
        <v>3929.4577900000004</v>
      </c>
      <c r="P14" s="10">
        <f>P24+P27+P50+P70+P210</f>
        <v>179.28072</v>
      </c>
      <c r="Q14" s="9">
        <f t="shared" si="4"/>
        <v>4108.7385100000001</v>
      </c>
      <c r="R14" s="10">
        <f>R24+R27+R50+R70+R210</f>
        <v>0</v>
      </c>
      <c r="S14" s="9">
        <f t="shared" si="5"/>
        <v>4108.7385100000001</v>
      </c>
      <c r="T14" s="9">
        <f>T24+T27+T50+T70+T210</f>
        <v>630.45396000000005</v>
      </c>
      <c r="U14" s="20">
        <f t="shared" si="6"/>
        <v>15.344222039576817</v>
      </c>
    </row>
    <row r="15" spans="1:21" ht="25.5">
      <c r="A15" s="3" t="s">
        <v>29</v>
      </c>
      <c r="B15" s="2" t="s">
        <v>5</v>
      </c>
      <c r="C15" s="2" t="s">
        <v>19</v>
      </c>
      <c r="D15" s="2" t="s">
        <v>25</v>
      </c>
      <c r="E15" s="1" t="s">
        <v>30</v>
      </c>
      <c r="F15" s="2"/>
      <c r="G15" s="7">
        <v>1702.9869999999999</v>
      </c>
      <c r="H15" s="8">
        <f>H16</f>
        <v>0</v>
      </c>
      <c r="I15" s="7">
        <f t="shared" si="0"/>
        <v>1702.9869999999999</v>
      </c>
      <c r="J15" s="8">
        <f>J16</f>
        <v>0</v>
      </c>
      <c r="K15" s="7">
        <f t="shared" si="1"/>
        <v>1702.9869999999999</v>
      </c>
      <c r="L15" s="8">
        <f>L16</f>
        <v>0</v>
      </c>
      <c r="M15" s="9">
        <f t="shared" si="2"/>
        <v>1702.9869999999999</v>
      </c>
      <c r="N15" s="10">
        <f>N16</f>
        <v>0</v>
      </c>
      <c r="O15" s="9">
        <f t="shared" si="3"/>
        <v>1702.9869999999999</v>
      </c>
      <c r="P15" s="10">
        <f>P16</f>
        <v>0</v>
      </c>
      <c r="Q15" s="9">
        <f t="shared" si="4"/>
        <v>1702.9869999999999</v>
      </c>
      <c r="R15" s="10">
        <f>R16</f>
        <v>0</v>
      </c>
      <c r="S15" s="9">
        <f t="shared" si="5"/>
        <v>1702.9869999999999</v>
      </c>
      <c r="T15" s="9">
        <f>T16</f>
        <v>1163.2567200000001</v>
      </c>
      <c r="U15" s="20">
        <f t="shared" si="6"/>
        <v>68.306846734590465</v>
      </c>
    </row>
    <row r="16" spans="1:21" ht="76.5">
      <c r="A16" s="3" t="s">
        <v>94</v>
      </c>
      <c r="B16" s="2" t="s">
        <v>5</v>
      </c>
      <c r="C16" s="2" t="s">
        <v>19</v>
      </c>
      <c r="D16" s="2" t="s">
        <v>25</v>
      </c>
      <c r="E16" s="1" t="s">
        <v>30</v>
      </c>
      <c r="F16" s="2">
        <v>100</v>
      </c>
      <c r="G16" s="7">
        <v>1702.9869999999999</v>
      </c>
      <c r="H16" s="8"/>
      <c r="I16" s="7">
        <f t="shared" si="0"/>
        <v>1702.9869999999999</v>
      </c>
      <c r="J16" s="8"/>
      <c r="K16" s="7">
        <f t="shared" si="1"/>
        <v>1702.9869999999999</v>
      </c>
      <c r="L16" s="8"/>
      <c r="M16" s="9">
        <f t="shared" si="2"/>
        <v>1702.9869999999999</v>
      </c>
      <c r="N16" s="10"/>
      <c r="O16" s="9">
        <f t="shared" si="3"/>
        <v>1702.9869999999999</v>
      </c>
      <c r="P16" s="10"/>
      <c r="Q16" s="9">
        <f t="shared" si="4"/>
        <v>1702.9869999999999</v>
      </c>
      <c r="R16" s="10"/>
      <c r="S16" s="9">
        <f t="shared" si="5"/>
        <v>1702.9869999999999</v>
      </c>
      <c r="T16" s="9">
        <v>1163.2567200000001</v>
      </c>
      <c r="U16" s="20">
        <f t="shared" si="6"/>
        <v>68.306846734590465</v>
      </c>
    </row>
    <row r="17" spans="1:21" ht="44.25" customHeight="1">
      <c r="A17" s="11" t="s">
        <v>399</v>
      </c>
      <c r="B17" s="2" t="s">
        <v>5</v>
      </c>
      <c r="C17" s="2" t="s">
        <v>19</v>
      </c>
      <c r="D17" s="2" t="s">
        <v>25</v>
      </c>
      <c r="E17" s="1" t="s">
        <v>400</v>
      </c>
      <c r="F17" s="2"/>
      <c r="G17" s="7"/>
      <c r="H17" s="8"/>
      <c r="I17" s="7"/>
      <c r="J17" s="8"/>
      <c r="K17" s="7"/>
      <c r="L17" s="8"/>
      <c r="M17" s="9"/>
      <c r="N17" s="10"/>
      <c r="O17" s="9"/>
      <c r="P17" s="10"/>
      <c r="Q17" s="9">
        <f t="shared" si="4"/>
        <v>0</v>
      </c>
      <c r="R17" s="10">
        <f>R18</f>
        <v>1302</v>
      </c>
      <c r="S17" s="9">
        <f t="shared" si="5"/>
        <v>1302</v>
      </c>
      <c r="T17" s="9">
        <f>T18</f>
        <v>1302</v>
      </c>
      <c r="U17" s="20">
        <f t="shared" si="6"/>
        <v>100</v>
      </c>
    </row>
    <row r="18" spans="1:21" ht="76.5">
      <c r="A18" s="11" t="s">
        <v>94</v>
      </c>
      <c r="B18" s="2" t="s">
        <v>5</v>
      </c>
      <c r="C18" s="2" t="s">
        <v>19</v>
      </c>
      <c r="D18" s="2" t="s">
        <v>25</v>
      </c>
      <c r="E18" s="1" t="s">
        <v>400</v>
      </c>
      <c r="F18" s="2">
        <v>100</v>
      </c>
      <c r="G18" s="7"/>
      <c r="H18" s="8"/>
      <c r="I18" s="7"/>
      <c r="J18" s="8"/>
      <c r="K18" s="7"/>
      <c r="L18" s="8"/>
      <c r="M18" s="9"/>
      <c r="N18" s="10"/>
      <c r="O18" s="9"/>
      <c r="P18" s="10"/>
      <c r="Q18" s="9">
        <f t="shared" si="4"/>
        <v>0</v>
      </c>
      <c r="R18" s="10">
        <v>1302</v>
      </c>
      <c r="S18" s="9">
        <f t="shared" si="5"/>
        <v>1302</v>
      </c>
      <c r="T18" s="9">
        <v>1302</v>
      </c>
      <c r="U18" s="20">
        <f t="shared" si="6"/>
        <v>100</v>
      </c>
    </row>
    <row r="19" spans="1:21" ht="38.25">
      <c r="A19" s="3" t="s">
        <v>31</v>
      </c>
      <c r="B19" s="2" t="s">
        <v>5</v>
      </c>
      <c r="C19" s="2" t="s">
        <v>19</v>
      </c>
      <c r="D19" s="2" t="s">
        <v>21</v>
      </c>
      <c r="E19" s="1" t="s">
        <v>33</v>
      </c>
      <c r="F19" s="2"/>
      <c r="G19" s="7">
        <v>16775.977999999999</v>
      </c>
      <c r="H19" s="8">
        <f>H20+H21+H22+H23</f>
        <v>0</v>
      </c>
      <c r="I19" s="7">
        <f t="shared" si="0"/>
        <v>16775.977999999999</v>
      </c>
      <c r="J19" s="8">
        <f>J20+J21+J22+J23</f>
        <v>0</v>
      </c>
      <c r="K19" s="7">
        <f t="shared" si="1"/>
        <v>16775.977999999999</v>
      </c>
      <c r="L19" s="8">
        <f>L20+L21+L22+L23</f>
        <v>0</v>
      </c>
      <c r="M19" s="9">
        <f t="shared" si="2"/>
        <v>16775.977999999999</v>
      </c>
      <c r="N19" s="10">
        <f>N20+N21+N22+N23</f>
        <v>0</v>
      </c>
      <c r="O19" s="9">
        <f t="shared" si="3"/>
        <v>16775.977999999999</v>
      </c>
      <c r="P19" s="10">
        <f>P20+P21+P22+P23</f>
        <v>1533.7760000000001</v>
      </c>
      <c r="Q19" s="9">
        <f t="shared" si="4"/>
        <v>18309.754000000001</v>
      </c>
      <c r="R19" s="10">
        <f>R20+R21+R22+R23</f>
        <v>336.827</v>
      </c>
      <c r="S19" s="9">
        <f t="shared" si="5"/>
        <v>18646.581000000002</v>
      </c>
      <c r="T19" s="9">
        <f>T20+T21+T22+T23</f>
        <v>13034.356589999999</v>
      </c>
      <c r="U19" s="20">
        <f t="shared" si="6"/>
        <v>69.902126239657548</v>
      </c>
    </row>
    <row r="20" spans="1:21" ht="76.5">
      <c r="A20" s="3" t="s">
        <v>94</v>
      </c>
      <c r="B20" s="2" t="s">
        <v>5</v>
      </c>
      <c r="C20" s="2" t="s">
        <v>19</v>
      </c>
      <c r="D20" s="2" t="s">
        <v>21</v>
      </c>
      <c r="E20" s="1" t="s">
        <v>33</v>
      </c>
      <c r="F20" s="2">
        <v>100</v>
      </c>
      <c r="G20" s="7">
        <v>16570.651999999998</v>
      </c>
      <c r="H20" s="8"/>
      <c r="I20" s="7">
        <f t="shared" si="0"/>
        <v>16570.651999999998</v>
      </c>
      <c r="J20" s="8"/>
      <c r="K20" s="7">
        <f t="shared" si="1"/>
        <v>16570.651999999998</v>
      </c>
      <c r="L20" s="8"/>
      <c r="M20" s="9">
        <f t="shared" si="2"/>
        <v>16570.651999999998</v>
      </c>
      <c r="N20" s="10"/>
      <c r="O20" s="9">
        <f t="shared" si="3"/>
        <v>16570.651999999998</v>
      </c>
      <c r="P20" s="10">
        <v>1533.7760000000001</v>
      </c>
      <c r="Q20" s="9">
        <f t="shared" si="4"/>
        <v>18104.428</v>
      </c>
      <c r="R20" s="10">
        <f>203.822+37.97+3.165</f>
        <v>244.95699999999999</v>
      </c>
      <c r="S20" s="9">
        <f t="shared" si="5"/>
        <v>18349.384999999998</v>
      </c>
      <c r="T20" s="9">
        <v>12774.613789999999</v>
      </c>
      <c r="U20" s="20">
        <f t="shared" si="6"/>
        <v>69.61875719540464</v>
      </c>
    </row>
    <row r="21" spans="1:21" ht="38.25">
      <c r="A21" s="3" t="s">
        <v>32</v>
      </c>
      <c r="B21" s="2" t="s">
        <v>5</v>
      </c>
      <c r="C21" s="2" t="s">
        <v>19</v>
      </c>
      <c r="D21" s="2" t="s">
        <v>21</v>
      </c>
      <c r="E21" s="1" t="s">
        <v>33</v>
      </c>
      <c r="F21" s="2">
        <v>200</v>
      </c>
      <c r="G21" s="7">
        <v>204.32600000000002</v>
      </c>
      <c r="H21" s="8"/>
      <c r="I21" s="7">
        <f t="shared" si="0"/>
        <v>204.32600000000002</v>
      </c>
      <c r="J21" s="8"/>
      <c r="K21" s="7">
        <f t="shared" si="1"/>
        <v>204.32600000000002</v>
      </c>
      <c r="L21" s="8"/>
      <c r="M21" s="9">
        <f t="shared" si="2"/>
        <v>204.32600000000002</v>
      </c>
      <c r="N21" s="10"/>
      <c r="O21" s="9">
        <f t="shared" si="3"/>
        <v>204.32600000000002</v>
      </c>
      <c r="P21" s="10"/>
      <c r="Q21" s="9">
        <f t="shared" si="4"/>
        <v>204.32600000000002</v>
      </c>
      <c r="R21" s="10">
        <v>91.87</v>
      </c>
      <c r="S21" s="9">
        <f t="shared" si="5"/>
        <v>296.19600000000003</v>
      </c>
      <c r="T21" s="9">
        <v>259.74279999999999</v>
      </c>
      <c r="U21" s="20">
        <f t="shared" si="6"/>
        <v>87.692879039554882</v>
      </c>
    </row>
    <row r="22" spans="1:21" ht="25.5" hidden="1">
      <c r="A22" s="3" t="s">
        <v>150</v>
      </c>
      <c r="B22" s="2" t="s">
        <v>5</v>
      </c>
      <c r="C22" s="2" t="s">
        <v>19</v>
      </c>
      <c r="D22" s="2" t="s">
        <v>21</v>
      </c>
      <c r="E22" s="1" t="s">
        <v>33</v>
      </c>
      <c r="F22" s="2">
        <v>300</v>
      </c>
      <c r="G22" s="7">
        <v>0</v>
      </c>
      <c r="H22" s="8"/>
      <c r="I22" s="7">
        <f t="shared" si="0"/>
        <v>0</v>
      </c>
      <c r="J22" s="8"/>
      <c r="K22" s="7">
        <f t="shared" si="1"/>
        <v>0</v>
      </c>
      <c r="L22" s="8"/>
      <c r="M22" s="9">
        <f t="shared" si="2"/>
        <v>0</v>
      </c>
      <c r="N22" s="10"/>
      <c r="O22" s="9">
        <f t="shared" si="3"/>
        <v>0</v>
      </c>
      <c r="P22" s="10"/>
      <c r="Q22" s="9">
        <f t="shared" si="4"/>
        <v>0</v>
      </c>
      <c r="R22" s="10"/>
      <c r="S22" s="9">
        <f t="shared" si="5"/>
        <v>0</v>
      </c>
      <c r="T22" s="9">
        <v>0</v>
      </c>
      <c r="U22" s="20">
        <v>0</v>
      </c>
    </row>
    <row r="23" spans="1:21" ht="15.75">
      <c r="A23" s="3" t="s">
        <v>54</v>
      </c>
      <c r="B23" s="2" t="s">
        <v>5</v>
      </c>
      <c r="C23" s="2" t="s">
        <v>19</v>
      </c>
      <c r="D23" s="2" t="s">
        <v>21</v>
      </c>
      <c r="E23" s="1" t="s">
        <v>33</v>
      </c>
      <c r="F23" s="2">
        <v>800</v>
      </c>
      <c r="G23" s="7">
        <v>1</v>
      </c>
      <c r="H23" s="8"/>
      <c r="I23" s="7">
        <f t="shared" si="0"/>
        <v>1</v>
      </c>
      <c r="J23" s="8"/>
      <c r="K23" s="7">
        <f t="shared" si="1"/>
        <v>1</v>
      </c>
      <c r="L23" s="8"/>
      <c r="M23" s="9">
        <f t="shared" si="2"/>
        <v>1</v>
      </c>
      <c r="N23" s="10"/>
      <c r="O23" s="9">
        <f t="shared" si="3"/>
        <v>1</v>
      </c>
      <c r="P23" s="10"/>
      <c r="Q23" s="9">
        <f t="shared" si="4"/>
        <v>1</v>
      </c>
      <c r="R23" s="10"/>
      <c r="S23" s="9">
        <f t="shared" si="5"/>
        <v>1</v>
      </c>
      <c r="T23" s="9">
        <v>0</v>
      </c>
      <c r="U23" s="20">
        <f t="shared" si="6"/>
        <v>0</v>
      </c>
    </row>
    <row r="24" spans="1:21" ht="38.25">
      <c r="A24" s="3" t="s">
        <v>34</v>
      </c>
      <c r="B24" s="2" t="s">
        <v>5</v>
      </c>
      <c r="C24" s="2" t="s">
        <v>19</v>
      </c>
      <c r="D24" s="2" t="s">
        <v>21</v>
      </c>
      <c r="E24" s="1" t="s">
        <v>35</v>
      </c>
      <c r="F24" s="2"/>
      <c r="G24" s="7">
        <v>960.41557999999998</v>
      </c>
      <c r="H24" s="8">
        <f>H25+H26</f>
        <v>0</v>
      </c>
      <c r="I24" s="7">
        <f t="shared" si="0"/>
        <v>960.41557999999998</v>
      </c>
      <c r="J24" s="8">
        <f>J25+J26</f>
        <v>0</v>
      </c>
      <c r="K24" s="7">
        <f t="shared" si="1"/>
        <v>960.41557999999998</v>
      </c>
      <c r="L24" s="8">
        <f>L25+L26</f>
        <v>0</v>
      </c>
      <c r="M24" s="9">
        <f t="shared" si="2"/>
        <v>960.41557999999998</v>
      </c>
      <c r="N24" s="10">
        <f>N25+N26</f>
        <v>0</v>
      </c>
      <c r="O24" s="9">
        <f t="shared" si="3"/>
        <v>960.41557999999998</v>
      </c>
      <c r="P24" s="10">
        <f>P25+P26</f>
        <v>96.230710000000002</v>
      </c>
      <c r="Q24" s="9">
        <f t="shared" si="4"/>
        <v>1056.6462899999999</v>
      </c>
      <c r="R24" s="10">
        <f>R25+R26</f>
        <v>0</v>
      </c>
      <c r="S24" s="9">
        <f t="shared" si="5"/>
        <v>1056.6462899999999</v>
      </c>
      <c r="T24" s="9">
        <f>T25+T26</f>
        <v>594.24246000000005</v>
      </c>
      <c r="U24" s="20">
        <f t="shared" si="6"/>
        <v>56.238541281397026</v>
      </c>
    </row>
    <row r="25" spans="1:21" ht="76.5">
      <c r="A25" s="3" t="s">
        <v>94</v>
      </c>
      <c r="B25" s="2" t="s">
        <v>5</v>
      </c>
      <c r="C25" s="2" t="s">
        <v>19</v>
      </c>
      <c r="D25" s="2" t="s">
        <v>21</v>
      </c>
      <c r="E25" s="1" t="s">
        <v>35</v>
      </c>
      <c r="F25" s="2">
        <v>100</v>
      </c>
      <c r="G25" s="7">
        <v>895.76199999999994</v>
      </c>
      <c r="H25" s="8"/>
      <c r="I25" s="7">
        <f t="shared" si="0"/>
        <v>895.76199999999994</v>
      </c>
      <c r="J25" s="8"/>
      <c r="K25" s="7">
        <f t="shared" si="1"/>
        <v>895.76199999999994</v>
      </c>
      <c r="L25" s="8"/>
      <c r="M25" s="9">
        <f t="shared" si="2"/>
        <v>895.76199999999994</v>
      </c>
      <c r="N25" s="10"/>
      <c r="O25" s="9">
        <f t="shared" si="3"/>
        <v>895.76199999999994</v>
      </c>
      <c r="P25" s="10">
        <v>96.230710000000002</v>
      </c>
      <c r="Q25" s="9">
        <f t="shared" si="4"/>
        <v>991.99270999999999</v>
      </c>
      <c r="R25" s="10"/>
      <c r="S25" s="9">
        <f t="shared" si="5"/>
        <v>991.99270999999999</v>
      </c>
      <c r="T25" s="9">
        <v>587.24246000000005</v>
      </c>
      <c r="U25" s="20">
        <f t="shared" si="6"/>
        <v>59.1982636646594</v>
      </c>
    </row>
    <row r="26" spans="1:21" ht="38.25">
      <c r="A26" s="3" t="s">
        <v>32</v>
      </c>
      <c r="B26" s="2" t="s">
        <v>5</v>
      </c>
      <c r="C26" s="2" t="s">
        <v>19</v>
      </c>
      <c r="D26" s="2" t="s">
        <v>21</v>
      </c>
      <c r="E26" s="1" t="s">
        <v>35</v>
      </c>
      <c r="F26" s="2">
        <v>200</v>
      </c>
      <c r="G26" s="7">
        <v>64.653580000000005</v>
      </c>
      <c r="H26" s="8"/>
      <c r="I26" s="7">
        <f t="shared" si="0"/>
        <v>64.653580000000005</v>
      </c>
      <c r="J26" s="8"/>
      <c r="K26" s="7">
        <f t="shared" si="1"/>
        <v>64.653580000000005</v>
      </c>
      <c r="L26" s="8"/>
      <c r="M26" s="9">
        <f t="shared" si="2"/>
        <v>64.653580000000005</v>
      </c>
      <c r="N26" s="10"/>
      <c r="O26" s="9">
        <f t="shared" si="3"/>
        <v>64.653580000000005</v>
      </c>
      <c r="P26" s="10"/>
      <c r="Q26" s="9">
        <f t="shared" si="4"/>
        <v>64.653580000000005</v>
      </c>
      <c r="R26" s="10"/>
      <c r="S26" s="9">
        <f t="shared" si="5"/>
        <v>64.653580000000005</v>
      </c>
      <c r="T26" s="9">
        <v>7</v>
      </c>
      <c r="U26" s="20">
        <f t="shared" si="6"/>
        <v>10.826933326816549</v>
      </c>
    </row>
    <row r="27" spans="1:21" ht="51">
      <c r="A27" s="3" t="s">
        <v>352</v>
      </c>
      <c r="B27" s="12" t="s">
        <v>5</v>
      </c>
      <c r="C27" s="2" t="s">
        <v>19</v>
      </c>
      <c r="D27" s="2" t="s">
        <v>22</v>
      </c>
      <c r="E27" s="1" t="s">
        <v>45</v>
      </c>
      <c r="F27" s="12"/>
      <c r="G27" s="7">
        <v>27.613520000000001</v>
      </c>
      <c r="H27" s="8">
        <f>H28</f>
        <v>0</v>
      </c>
      <c r="I27" s="7">
        <f t="shared" si="0"/>
        <v>27.613520000000001</v>
      </c>
      <c r="J27" s="8">
        <f>J28</f>
        <v>0</v>
      </c>
      <c r="K27" s="7">
        <f t="shared" si="1"/>
        <v>27.613520000000001</v>
      </c>
      <c r="L27" s="8">
        <f>L28</f>
        <v>0</v>
      </c>
      <c r="M27" s="9">
        <f t="shared" si="2"/>
        <v>27.613520000000001</v>
      </c>
      <c r="N27" s="10">
        <f>N28</f>
        <v>0</v>
      </c>
      <c r="O27" s="9">
        <f t="shared" si="3"/>
        <v>27.613520000000001</v>
      </c>
      <c r="P27" s="10">
        <f>P28</f>
        <v>0</v>
      </c>
      <c r="Q27" s="9">
        <f t="shared" si="4"/>
        <v>27.613520000000001</v>
      </c>
      <c r="R27" s="10">
        <f>R28</f>
        <v>0</v>
      </c>
      <c r="S27" s="9">
        <f t="shared" si="5"/>
        <v>27.613520000000001</v>
      </c>
      <c r="T27" s="9">
        <f>T28</f>
        <v>20.399999999999999</v>
      </c>
      <c r="U27" s="20">
        <f t="shared" si="6"/>
        <v>73.876854526333474</v>
      </c>
    </row>
    <row r="28" spans="1:21" ht="38.25">
      <c r="A28" s="3" t="s">
        <v>32</v>
      </c>
      <c r="B28" s="12" t="s">
        <v>5</v>
      </c>
      <c r="C28" s="12" t="s">
        <v>19</v>
      </c>
      <c r="D28" s="2" t="s">
        <v>22</v>
      </c>
      <c r="E28" s="1" t="s">
        <v>45</v>
      </c>
      <c r="F28" s="2">
        <v>200</v>
      </c>
      <c r="G28" s="7">
        <v>27.613520000000001</v>
      </c>
      <c r="H28" s="8"/>
      <c r="I28" s="7">
        <f t="shared" si="0"/>
        <v>27.613520000000001</v>
      </c>
      <c r="J28" s="8"/>
      <c r="K28" s="7">
        <f t="shared" si="1"/>
        <v>27.613520000000001</v>
      </c>
      <c r="L28" s="8"/>
      <c r="M28" s="9">
        <f t="shared" si="2"/>
        <v>27.613520000000001</v>
      </c>
      <c r="N28" s="10"/>
      <c r="O28" s="9">
        <f t="shared" si="3"/>
        <v>27.613520000000001</v>
      </c>
      <c r="P28" s="10"/>
      <c r="Q28" s="9">
        <f t="shared" si="4"/>
        <v>27.613520000000001</v>
      </c>
      <c r="R28" s="10"/>
      <c r="S28" s="9">
        <f t="shared" si="5"/>
        <v>27.613520000000001</v>
      </c>
      <c r="T28" s="9">
        <v>20.399999999999999</v>
      </c>
      <c r="U28" s="20">
        <f t="shared" si="6"/>
        <v>73.876854526333474</v>
      </c>
    </row>
    <row r="29" spans="1:21" ht="38.25">
      <c r="A29" s="13" t="s">
        <v>330</v>
      </c>
      <c r="B29" s="2" t="s">
        <v>5</v>
      </c>
      <c r="C29" s="2" t="s">
        <v>19</v>
      </c>
      <c r="D29" s="2" t="s">
        <v>23</v>
      </c>
      <c r="E29" s="1" t="s">
        <v>331</v>
      </c>
      <c r="F29" s="2"/>
      <c r="G29" s="7">
        <v>466.34699999999998</v>
      </c>
      <c r="H29" s="8">
        <f>H30</f>
        <v>0</v>
      </c>
      <c r="I29" s="7">
        <f t="shared" si="0"/>
        <v>466.34699999999998</v>
      </c>
      <c r="J29" s="8">
        <f>J30</f>
        <v>0</v>
      </c>
      <c r="K29" s="7">
        <f t="shared" si="1"/>
        <v>466.34699999999998</v>
      </c>
      <c r="L29" s="8">
        <f>L30</f>
        <v>0</v>
      </c>
      <c r="M29" s="9">
        <f t="shared" si="2"/>
        <v>466.34699999999998</v>
      </c>
      <c r="N29" s="10">
        <f>N30</f>
        <v>0</v>
      </c>
      <c r="O29" s="9">
        <f t="shared" si="3"/>
        <v>466.34699999999998</v>
      </c>
      <c r="P29" s="10">
        <f>P30</f>
        <v>0</v>
      </c>
      <c r="Q29" s="9">
        <f t="shared" si="4"/>
        <v>466.34699999999998</v>
      </c>
      <c r="R29" s="10">
        <f>R30</f>
        <v>0</v>
      </c>
      <c r="S29" s="9">
        <f t="shared" si="5"/>
        <v>466.34699999999998</v>
      </c>
      <c r="T29" s="9">
        <f>T30</f>
        <v>466.34699999999998</v>
      </c>
      <c r="U29" s="20">
        <f t="shared" si="6"/>
        <v>100</v>
      </c>
    </row>
    <row r="30" spans="1:21" ht="38.25">
      <c r="A30" s="11" t="s">
        <v>32</v>
      </c>
      <c r="B30" s="2" t="s">
        <v>5</v>
      </c>
      <c r="C30" s="2" t="s">
        <v>19</v>
      </c>
      <c r="D30" s="2" t="s">
        <v>23</v>
      </c>
      <c r="E30" s="1" t="s">
        <v>331</v>
      </c>
      <c r="F30" s="2">
        <v>200</v>
      </c>
      <c r="G30" s="7">
        <v>466.34699999999998</v>
      </c>
      <c r="H30" s="8"/>
      <c r="I30" s="7">
        <f t="shared" si="0"/>
        <v>466.34699999999998</v>
      </c>
      <c r="J30" s="8"/>
      <c r="K30" s="7">
        <f t="shared" si="1"/>
        <v>466.34699999999998</v>
      </c>
      <c r="L30" s="8"/>
      <c r="M30" s="9">
        <f t="shared" si="2"/>
        <v>466.34699999999998</v>
      </c>
      <c r="N30" s="10"/>
      <c r="O30" s="9">
        <f t="shared" si="3"/>
        <v>466.34699999999998</v>
      </c>
      <c r="P30" s="10"/>
      <c r="Q30" s="9">
        <f t="shared" si="4"/>
        <v>466.34699999999998</v>
      </c>
      <c r="R30" s="10"/>
      <c r="S30" s="9">
        <f t="shared" si="5"/>
        <v>466.34699999999998</v>
      </c>
      <c r="T30" s="9">
        <v>466.34699999999998</v>
      </c>
      <c r="U30" s="20">
        <f t="shared" si="6"/>
        <v>100</v>
      </c>
    </row>
    <row r="31" spans="1:21" ht="38.25">
      <c r="A31" s="3" t="s">
        <v>36</v>
      </c>
      <c r="B31" s="2" t="s">
        <v>5</v>
      </c>
      <c r="C31" s="2" t="s">
        <v>19</v>
      </c>
      <c r="D31" s="2">
        <v>13</v>
      </c>
      <c r="E31" s="1" t="s">
        <v>37</v>
      </c>
      <c r="F31" s="2"/>
      <c r="G31" s="7">
        <v>80.081999999999994</v>
      </c>
      <c r="H31" s="8">
        <f>H32</f>
        <v>14.787000000000001</v>
      </c>
      <c r="I31" s="7">
        <f t="shared" si="0"/>
        <v>94.869</v>
      </c>
      <c r="J31" s="8">
        <f>J32</f>
        <v>0</v>
      </c>
      <c r="K31" s="7">
        <f t="shared" si="1"/>
        <v>94.869</v>
      </c>
      <c r="L31" s="8">
        <f>L32</f>
        <v>0</v>
      </c>
      <c r="M31" s="9">
        <f t="shared" si="2"/>
        <v>94.869</v>
      </c>
      <c r="N31" s="10">
        <f>N32</f>
        <v>0</v>
      </c>
      <c r="O31" s="9">
        <f t="shared" si="3"/>
        <v>94.869</v>
      </c>
      <c r="P31" s="10">
        <f>P32</f>
        <v>0</v>
      </c>
      <c r="Q31" s="9">
        <f t="shared" si="4"/>
        <v>94.869</v>
      </c>
      <c r="R31" s="10">
        <f>R32</f>
        <v>0</v>
      </c>
      <c r="S31" s="9">
        <f t="shared" si="5"/>
        <v>94.869</v>
      </c>
      <c r="T31" s="9">
        <f>T32</f>
        <v>94.869</v>
      </c>
      <c r="U31" s="20">
        <f t="shared" si="6"/>
        <v>100</v>
      </c>
    </row>
    <row r="32" spans="1:21" ht="15.75">
      <c r="A32" s="3" t="s">
        <v>54</v>
      </c>
      <c r="B32" s="2" t="s">
        <v>5</v>
      </c>
      <c r="C32" s="2" t="s">
        <v>19</v>
      </c>
      <c r="D32" s="2">
        <v>13</v>
      </c>
      <c r="E32" s="1" t="s">
        <v>37</v>
      </c>
      <c r="F32" s="2">
        <v>800</v>
      </c>
      <c r="G32" s="7">
        <v>80.081999999999994</v>
      </c>
      <c r="H32" s="8">
        <v>14.787000000000001</v>
      </c>
      <c r="I32" s="7">
        <f t="shared" si="0"/>
        <v>94.869</v>
      </c>
      <c r="J32" s="8"/>
      <c r="K32" s="7">
        <f t="shared" si="1"/>
        <v>94.869</v>
      </c>
      <c r="L32" s="8"/>
      <c r="M32" s="9">
        <f t="shared" si="2"/>
        <v>94.869</v>
      </c>
      <c r="N32" s="10"/>
      <c r="O32" s="9">
        <f t="shared" si="3"/>
        <v>94.869</v>
      </c>
      <c r="P32" s="10"/>
      <c r="Q32" s="9">
        <f t="shared" si="4"/>
        <v>94.869</v>
      </c>
      <c r="R32" s="10"/>
      <c r="S32" s="9">
        <f t="shared" si="5"/>
        <v>94.869</v>
      </c>
      <c r="T32" s="9">
        <v>94.869</v>
      </c>
      <c r="U32" s="20">
        <f t="shared" si="6"/>
        <v>100</v>
      </c>
    </row>
    <row r="33" spans="1:21" ht="89.25">
      <c r="A33" s="3" t="s">
        <v>175</v>
      </c>
      <c r="B33" s="2" t="s">
        <v>5</v>
      </c>
      <c r="C33" s="2" t="s">
        <v>19</v>
      </c>
      <c r="D33" s="2">
        <v>13</v>
      </c>
      <c r="E33" s="1" t="s">
        <v>163</v>
      </c>
      <c r="F33" s="2"/>
      <c r="G33" s="7">
        <v>3810.9611199999995</v>
      </c>
      <c r="H33" s="8">
        <f>H34</f>
        <v>0</v>
      </c>
      <c r="I33" s="7">
        <f t="shared" si="0"/>
        <v>3810.9611199999995</v>
      </c>
      <c r="J33" s="8">
        <f>J34</f>
        <v>0</v>
      </c>
      <c r="K33" s="7">
        <f t="shared" si="1"/>
        <v>3810.9611199999995</v>
      </c>
      <c r="L33" s="8">
        <f>L34</f>
        <v>0</v>
      </c>
      <c r="M33" s="9">
        <f t="shared" si="2"/>
        <v>3810.9611199999995</v>
      </c>
      <c r="N33" s="10">
        <f>N34</f>
        <v>0</v>
      </c>
      <c r="O33" s="9">
        <f t="shared" si="3"/>
        <v>3810.9611199999995</v>
      </c>
      <c r="P33" s="10">
        <f>P34</f>
        <v>0</v>
      </c>
      <c r="Q33" s="9">
        <f t="shared" si="4"/>
        <v>3810.9611199999995</v>
      </c>
      <c r="R33" s="10">
        <f>R34</f>
        <v>61.111699999999999</v>
      </c>
      <c r="S33" s="9">
        <f t="shared" si="5"/>
        <v>3872.0728199999994</v>
      </c>
      <c r="T33" s="9">
        <f>T34</f>
        <v>3320</v>
      </c>
      <c r="U33" s="20">
        <f t="shared" si="6"/>
        <v>85.742189115131367</v>
      </c>
    </row>
    <row r="34" spans="1:21" ht="38.25">
      <c r="A34" s="3" t="s">
        <v>65</v>
      </c>
      <c r="B34" s="2" t="s">
        <v>5</v>
      </c>
      <c r="C34" s="2" t="s">
        <v>19</v>
      </c>
      <c r="D34" s="2">
        <v>13</v>
      </c>
      <c r="E34" s="1" t="s">
        <v>163</v>
      </c>
      <c r="F34" s="2">
        <v>600</v>
      </c>
      <c r="G34" s="7">
        <v>3810.9611199999995</v>
      </c>
      <c r="H34" s="8"/>
      <c r="I34" s="7">
        <f t="shared" si="0"/>
        <v>3810.9611199999995</v>
      </c>
      <c r="J34" s="8"/>
      <c r="K34" s="7">
        <f t="shared" si="1"/>
        <v>3810.9611199999995</v>
      </c>
      <c r="L34" s="8"/>
      <c r="M34" s="9">
        <f t="shared" si="2"/>
        <v>3810.9611199999995</v>
      </c>
      <c r="N34" s="10"/>
      <c r="O34" s="9">
        <f t="shared" si="3"/>
        <v>3810.9611199999995</v>
      </c>
      <c r="P34" s="10"/>
      <c r="Q34" s="9">
        <f t="shared" si="4"/>
        <v>3810.9611199999995</v>
      </c>
      <c r="R34" s="10">
        <f>54.7817+6.33</f>
        <v>61.111699999999999</v>
      </c>
      <c r="S34" s="9">
        <f t="shared" si="5"/>
        <v>3872.0728199999994</v>
      </c>
      <c r="T34" s="9">
        <v>3320</v>
      </c>
      <c r="U34" s="20">
        <f t="shared" si="6"/>
        <v>85.742189115131367</v>
      </c>
    </row>
    <row r="35" spans="1:21" ht="63.75">
      <c r="A35" s="3" t="s">
        <v>188</v>
      </c>
      <c r="B35" s="2" t="s">
        <v>5</v>
      </c>
      <c r="C35" s="2" t="s">
        <v>19</v>
      </c>
      <c r="D35" s="2">
        <v>13</v>
      </c>
      <c r="E35" s="1" t="s">
        <v>189</v>
      </c>
      <c r="F35" s="2"/>
      <c r="G35" s="7">
        <v>1377.84</v>
      </c>
      <c r="H35" s="8">
        <f>H36</f>
        <v>0</v>
      </c>
      <c r="I35" s="7">
        <f t="shared" si="0"/>
        <v>1377.84</v>
      </c>
      <c r="J35" s="8">
        <f>J36</f>
        <v>0</v>
      </c>
      <c r="K35" s="7">
        <f t="shared" si="1"/>
        <v>1377.84</v>
      </c>
      <c r="L35" s="8">
        <f>L36</f>
        <v>0</v>
      </c>
      <c r="M35" s="9">
        <f t="shared" si="2"/>
        <v>1377.84</v>
      </c>
      <c r="N35" s="10">
        <f>N36</f>
        <v>0</v>
      </c>
      <c r="O35" s="9">
        <f t="shared" si="3"/>
        <v>1377.84</v>
      </c>
      <c r="P35" s="10">
        <f>P36</f>
        <v>99.480999999999995</v>
      </c>
      <c r="Q35" s="9">
        <f t="shared" si="4"/>
        <v>1477.3209999999999</v>
      </c>
      <c r="R35" s="10">
        <f>R36</f>
        <v>0</v>
      </c>
      <c r="S35" s="9">
        <f t="shared" si="5"/>
        <v>1477.3209999999999</v>
      </c>
      <c r="T35" s="9">
        <f>T36</f>
        <v>688.92</v>
      </c>
      <c r="U35" s="20">
        <f t="shared" si="6"/>
        <v>46.633060790444326</v>
      </c>
    </row>
    <row r="36" spans="1:21" ht="38.25">
      <c r="A36" s="3" t="s">
        <v>65</v>
      </c>
      <c r="B36" s="2" t="s">
        <v>5</v>
      </c>
      <c r="C36" s="2" t="s">
        <v>19</v>
      </c>
      <c r="D36" s="2">
        <v>13</v>
      </c>
      <c r="E36" s="1" t="s">
        <v>189</v>
      </c>
      <c r="F36" s="2">
        <v>600</v>
      </c>
      <c r="G36" s="7">
        <v>1377.84</v>
      </c>
      <c r="H36" s="8"/>
      <c r="I36" s="7">
        <f t="shared" si="0"/>
        <v>1377.84</v>
      </c>
      <c r="J36" s="8"/>
      <c r="K36" s="7">
        <f t="shared" si="1"/>
        <v>1377.84</v>
      </c>
      <c r="L36" s="8"/>
      <c r="M36" s="9">
        <f t="shared" si="2"/>
        <v>1377.84</v>
      </c>
      <c r="N36" s="10"/>
      <c r="O36" s="9">
        <f t="shared" si="3"/>
        <v>1377.84</v>
      </c>
      <c r="P36" s="10">
        <v>99.480999999999995</v>
      </c>
      <c r="Q36" s="9">
        <f t="shared" si="4"/>
        <v>1477.3209999999999</v>
      </c>
      <c r="R36" s="10"/>
      <c r="S36" s="9">
        <f t="shared" si="5"/>
        <v>1477.3209999999999</v>
      </c>
      <c r="T36" s="9">
        <v>688.92</v>
      </c>
      <c r="U36" s="20">
        <f t="shared" si="6"/>
        <v>46.633060790444326</v>
      </c>
    </row>
    <row r="37" spans="1:21" ht="63.75" hidden="1">
      <c r="A37" s="3" t="s">
        <v>164</v>
      </c>
      <c r="B37" s="2" t="s">
        <v>5</v>
      </c>
      <c r="C37" s="2" t="s">
        <v>19</v>
      </c>
      <c r="D37" s="2">
        <v>13</v>
      </c>
      <c r="E37" s="1" t="s">
        <v>165</v>
      </c>
      <c r="F37" s="2"/>
      <c r="G37" s="7">
        <v>0</v>
      </c>
      <c r="H37" s="8">
        <f>H38</f>
        <v>0</v>
      </c>
      <c r="I37" s="7">
        <f t="shared" si="0"/>
        <v>0</v>
      </c>
      <c r="J37" s="8">
        <f>J38</f>
        <v>0</v>
      </c>
      <c r="K37" s="7">
        <f t="shared" si="1"/>
        <v>0</v>
      </c>
      <c r="L37" s="8">
        <f>L38</f>
        <v>0</v>
      </c>
      <c r="M37" s="9">
        <f t="shared" si="2"/>
        <v>0</v>
      </c>
      <c r="N37" s="10">
        <f>N38</f>
        <v>0</v>
      </c>
      <c r="O37" s="9">
        <f t="shared" si="3"/>
        <v>0</v>
      </c>
      <c r="P37" s="10">
        <f>P38</f>
        <v>0</v>
      </c>
      <c r="Q37" s="9">
        <f t="shared" si="4"/>
        <v>0</v>
      </c>
      <c r="R37" s="10">
        <f>R38</f>
        <v>0</v>
      </c>
      <c r="S37" s="9">
        <f t="shared" si="5"/>
        <v>0</v>
      </c>
      <c r="T37" s="9">
        <f>T38</f>
        <v>0</v>
      </c>
      <c r="U37" s="20">
        <v>0</v>
      </c>
    </row>
    <row r="38" spans="1:21" ht="38.25" hidden="1">
      <c r="A38" s="3" t="s">
        <v>65</v>
      </c>
      <c r="B38" s="2" t="s">
        <v>5</v>
      </c>
      <c r="C38" s="2" t="s">
        <v>19</v>
      </c>
      <c r="D38" s="2">
        <v>13</v>
      </c>
      <c r="E38" s="1" t="s">
        <v>165</v>
      </c>
      <c r="F38" s="2">
        <v>600</v>
      </c>
      <c r="G38" s="7">
        <v>0</v>
      </c>
      <c r="H38" s="8"/>
      <c r="I38" s="7">
        <f t="shared" si="0"/>
        <v>0</v>
      </c>
      <c r="J38" s="8"/>
      <c r="K38" s="7">
        <f t="shared" si="1"/>
        <v>0</v>
      </c>
      <c r="L38" s="8"/>
      <c r="M38" s="9">
        <f t="shared" si="2"/>
        <v>0</v>
      </c>
      <c r="N38" s="10"/>
      <c r="O38" s="9">
        <f t="shared" si="3"/>
        <v>0</v>
      </c>
      <c r="P38" s="10"/>
      <c r="Q38" s="9">
        <f t="shared" si="4"/>
        <v>0</v>
      </c>
      <c r="R38" s="10"/>
      <c r="S38" s="9">
        <f t="shared" si="5"/>
        <v>0</v>
      </c>
      <c r="T38" s="9">
        <v>0</v>
      </c>
      <c r="U38" s="20">
        <v>0</v>
      </c>
    </row>
    <row r="39" spans="1:21" ht="63.75" hidden="1">
      <c r="A39" s="3" t="s">
        <v>299</v>
      </c>
      <c r="B39" s="2" t="s">
        <v>5</v>
      </c>
      <c r="C39" s="2" t="s">
        <v>19</v>
      </c>
      <c r="D39" s="2">
        <v>13</v>
      </c>
      <c r="E39" s="1" t="s">
        <v>300</v>
      </c>
      <c r="F39" s="2"/>
      <c r="G39" s="7">
        <v>0</v>
      </c>
      <c r="H39" s="8">
        <f>H40</f>
        <v>0</v>
      </c>
      <c r="I39" s="7">
        <f t="shared" si="0"/>
        <v>0</v>
      </c>
      <c r="J39" s="8">
        <f>J40</f>
        <v>0</v>
      </c>
      <c r="K39" s="7">
        <f t="shared" si="1"/>
        <v>0</v>
      </c>
      <c r="L39" s="8">
        <f>L40</f>
        <v>0</v>
      </c>
      <c r="M39" s="9">
        <f t="shared" si="2"/>
        <v>0</v>
      </c>
      <c r="N39" s="10">
        <f>N40</f>
        <v>0</v>
      </c>
      <c r="O39" s="9">
        <f t="shared" si="3"/>
        <v>0</v>
      </c>
      <c r="P39" s="10">
        <f>P40</f>
        <v>0</v>
      </c>
      <c r="Q39" s="9">
        <f t="shared" si="4"/>
        <v>0</v>
      </c>
      <c r="R39" s="10">
        <f>R40</f>
        <v>0</v>
      </c>
      <c r="S39" s="9">
        <f t="shared" si="5"/>
        <v>0</v>
      </c>
      <c r="T39" s="9">
        <f>T40</f>
        <v>0</v>
      </c>
      <c r="U39" s="20">
        <v>0</v>
      </c>
    </row>
    <row r="40" spans="1:21" ht="38.25" hidden="1">
      <c r="A40" s="3" t="s">
        <v>32</v>
      </c>
      <c r="B40" s="2" t="s">
        <v>5</v>
      </c>
      <c r="C40" s="2" t="s">
        <v>19</v>
      </c>
      <c r="D40" s="2">
        <v>13</v>
      </c>
      <c r="E40" s="1" t="s">
        <v>300</v>
      </c>
      <c r="F40" s="2">
        <v>600</v>
      </c>
      <c r="G40" s="7">
        <v>0</v>
      </c>
      <c r="H40" s="8"/>
      <c r="I40" s="7">
        <f t="shared" si="0"/>
        <v>0</v>
      </c>
      <c r="J40" s="8"/>
      <c r="K40" s="7">
        <f t="shared" si="1"/>
        <v>0</v>
      </c>
      <c r="L40" s="8"/>
      <c r="M40" s="9">
        <f t="shared" si="2"/>
        <v>0</v>
      </c>
      <c r="N40" s="10"/>
      <c r="O40" s="9">
        <f t="shared" si="3"/>
        <v>0</v>
      </c>
      <c r="P40" s="10"/>
      <c r="Q40" s="9">
        <f t="shared" si="4"/>
        <v>0</v>
      </c>
      <c r="R40" s="10"/>
      <c r="S40" s="9">
        <f t="shared" si="5"/>
        <v>0</v>
      </c>
      <c r="T40" s="9">
        <v>0</v>
      </c>
      <c r="U40" s="20">
        <v>0</v>
      </c>
    </row>
    <row r="41" spans="1:21" ht="25.5">
      <c r="A41" s="3" t="s">
        <v>216</v>
      </c>
      <c r="B41" s="2" t="s">
        <v>5</v>
      </c>
      <c r="C41" s="2" t="s">
        <v>19</v>
      </c>
      <c r="D41" s="2">
        <v>13</v>
      </c>
      <c r="E41" s="14" t="s">
        <v>217</v>
      </c>
      <c r="F41" s="2"/>
      <c r="G41" s="7">
        <v>25</v>
      </c>
      <c r="H41" s="8">
        <f>H42+H43</f>
        <v>0</v>
      </c>
      <c r="I41" s="7">
        <f t="shared" si="0"/>
        <v>25</v>
      </c>
      <c r="J41" s="8">
        <f>J42+J43</f>
        <v>0</v>
      </c>
      <c r="K41" s="7">
        <f t="shared" si="1"/>
        <v>25</v>
      </c>
      <c r="L41" s="8">
        <f>L42+L43</f>
        <v>0</v>
      </c>
      <c r="M41" s="9">
        <f t="shared" si="2"/>
        <v>25</v>
      </c>
      <c r="N41" s="10">
        <f>N42+N43</f>
        <v>0</v>
      </c>
      <c r="O41" s="9">
        <f t="shared" si="3"/>
        <v>25</v>
      </c>
      <c r="P41" s="10">
        <f>P42+P43</f>
        <v>0</v>
      </c>
      <c r="Q41" s="9">
        <f t="shared" si="4"/>
        <v>25</v>
      </c>
      <c r="R41" s="10">
        <f>R42+R43</f>
        <v>0</v>
      </c>
      <c r="S41" s="9">
        <f t="shared" si="5"/>
        <v>25</v>
      </c>
      <c r="T41" s="9">
        <f>T42+T43</f>
        <v>0</v>
      </c>
      <c r="U41" s="20">
        <f t="shared" si="6"/>
        <v>0</v>
      </c>
    </row>
    <row r="42" spans="1:21" ht="76.5">
      <c r="A42" s="3" t="s">
        <v>94</v>
      </c>
      <c r="B42" s="2" t="s">
        <v>5</v>
      </c>
      <c r="C42" s="2" t="s">
        <v>19</v>
      </c>
      <c r="D42" s="2">
        <v>13</v>
      </c>
      <c r="E42" s="14" t="s">
        <v>217</v>
      </c>
      <c r="F42" s="2">
        <v>100</v>
      </c>
      <c r="G42" s="7">
        <v>23.5</v>
      </c>
      <c r="H42" s="8"/>
      <c r="I42" s="7">
        <f t="shared" si="0"/>
        <v>23.5</v>
      </c>
      <c r="J42" s="8"/>
      <c r="K42" s="7">
        <f t="shared" si="1"/>
        <v>23.5</v>
      </c>
      <c r="L42" s="8"/>
      <c r="M42" s="9">
        <f t="shared" si="2"/>
        <v>23.5</v>
      </c>
      <c r="N42" s="10"/>
      <c r="O42" s="9">
        <f t="shared" si="3"/>
        <v>23.5</v>
      </c>
      <c r="P42" s="10"/>
      <c r="Q42" s="9">
        <f t="shared" si="4"/>
        <v>23.5</v>
      </c>
      <c r="R42" s="10"/>
      <c r="S42" s="9">
        <f t="shared" si="5"/>
        <v>23.5</v>
      </c>
      <c r="T42" s="9">
        <v>0</v>
      </c>
      <c r="U42" s="20">
        <f t="shared" si="6"/>
        <v>0</v>
      </c>
    </row>
    <row r="43" spans="1:21" ht="38.25">
      <c r="A43" s="3" t="s">
        <v>32</v>
      </c>
      <c r="B43" s="2" t="s">
        <v>5</v>
      </c>
      <c r="C43" s="2" t="s">
        <v>19</v>
      </c>
      <c r="D43" s="2">
        <v>13</v>
      </c>
      <c r="E43" s="14" t="s">
        <v>217</v>
      </c>
      <c r="F43" s="2">
        <v>200</v>
      </c>
      <c r="G43" s="7">
        <v>1.5</v>
      </c>
      <c r="H43" s="8"/>
      <c r="I43" s="7">
        <f t="shared" si="0"/>
        <v>1.5</v>
      </c>
      <c r="J43" s="8"/>
      <c r="K43" s="7">
        <f t="shared" si="1"/>
        <v>1.5</v>
      </c>
      <c r="L43" s="8"/>
      <c r="M43" s="9">
        <f t="shared" si="2"/>
        <v>1.5</v>
      </c>
      <c r="N43" s="10"/>
      <c r="O43" s="9">
        <f t="shared" si="3"/>
        <v>1.5</v>
      </c>
      <c r="P43" s="10"/>
      <c r="Q43" s="9">
        <f t="shared" si="4"/>
        <v>1.5</v>
      </c>
      <c r="R43" s="10"/>
      <c r="S43" s="9">
        <f t="shared" si="5"/>
        <v>1.5</v>
      </c>
      <c r="T43" s="9">
        <v>0</v>
      </c>
      <c r="U43" s="20">
        <f t="shared" si="6"/>
        <v>0</v>
      </c>
    </row>
    <row r="44" spans="1:21" ht="38.25" hidden="1">
      <c r="A44" s="3" t="s">
        <v>218</v>
      </c>
      <c r="B44" s="2" t="s">
        <v>5</v>
      </c>
      <c r="C44" s="2" t="s">
        <v>19</v>
      </c>
      <c r="D44" s="2">
        <v>13</v>
      </c>
      <c r="E44" s="1" t="s">
        <v>219</v>
      </c>
      <c r="F44" s="2"/>
      <c r="G44" s="7">
        <v>0</v>
      </c>
      <c r="H44" s="8">
        <f>H45</f>
        <v>0</v>
      </c>
      <c r="I44" s="7">
        <f t="shared" si="0"/>
        <v>0</v>
      </c>
      <c r="J44" s="8">
        <f>J45</f>
        <v>0</v>
      </c>
      <c r="K44" s="7">
        <f t="shared" si="1"/>
        <v>0</v>
      </c>
      <c r="L44" s="8">
        <f>L45</f>
        <v>0</v>
      </c>
      <c r="M44" s="9">
        <f t="shared" si="2"/>
        <v>0</v>
      </c>
      <c r="N44" s="10">
        <f>N45</f>
        <v>0</v>
      </c>
      <c r="O44" s="9">
        <f t="shared" si="3"/>
        <v>0</v>
      </c>
      <c r="P44" s="10">
        <f>P45</f>
        <v>0</v>
      </c>
      <c r="Q44" s="9">
        <f t="shared" si="4"/>
        <v>0</v>
      </c>
      <c r="R44" s="10">
        <f>R45</f>
        <v>0</v>
      </c>
      <c r="S44" s="9">
        <f t="shared" si="5"/>
        <v>0</v>
      </c>
      <c r="T44" s="9">
        <f>T45</f>
        <v>0</v>
      </c>
      <c r="U44" s="20">
        <v>0</v>
      </c>
    </row>
    <row r="45" spans="1:21" ht="38.25" hidden="1">
      <c r="A45" s="3" t="s">
        <v>32</v>
      </c>
      <c r="B45" s="2" t="s">
        <v>5</v>
      </c>
      <c r="C45" s="2" t="s">
        <v>19</v>
      </c>
      <c r="D45" s="2">
        <v>13</v>
      </c>
      <c r="E45" s="1" t="s">
        <v>219</v>
      </c>
      <c r="F45" s="2">
        <v>200</v>
      </c>
      <c r="G45" s="7">
        <v>0</v>
      </c>
      <c r="H45" s="8"/>
      <c r="I45" s="7">
        <f t="shared" si="0"/>
        <v>0</v>
      </c>
      <c r="J45" s="8"/>
      <c r="K45" s="7">
        <f t="shared" si="1"/>
        <v>0</v>
      </c>
      <c r="L45" s="8"/>
      <c r="M45" s="9">
        <f t="shared" si="2"/>
        <v>0</v>
      </c>
      <c r="N45" s="10"/>
      <c r="O45" s="9">
        <f t="shared" si="3"/>
        <v>0</v>
      </c>
      <c r="P45" s="10"/>
      <c r="Q45" s="9">
        <f t="shared" si="4"/>
        <v>0</v>
      </c>
      <c r="R45" s="10"/>
      <c r="S45" s="9">
        <f t="shared" si="5"/>
        <v>0</v>
      </c>
      <c r="T45" s="9">
        <v>0</v>
      </c>
      <c r="U45" s="20">
        <v>0</v>
      </c>
    </row>
    <row r="46" spans="1:21" ht="38.25">
      <c r="A46" s="3" t="s">
        <v>174</v>
      </c>
      <c r="B46" s="2" t="s">
        <v>5</v>
      </c>
      <c r="C46" s="2" t="s">
        <v>19</v>
      </c>
      <c r="D46" s="2">
        <v>13</v>
      </c>
      <c r="E46" s="1" t="s">
        <v>38</v>
      </c>
      <c r="F46" s="2"/>
      <c r="G46" s="7">
        <v>13997.103360000001</v>
      </c>
      <c r="H46" s="8">
        <f>H47+H48+H49</f>
        <v>-4.9000000000000004</v>
      </c>
      <c r="I46" s="7">
        <f t="shared" si="0"/>
        <v>13992.203360000001</v>
      </c>
      <c r="J46" s="8">
        <f>J47+J48+J49</f>
        <v>0</v>
      </c>
      <c r="K46" s="7">
        <f t="shared" si="1"/>
        <v>13992.203360000001</v>
      </c>
      <c r="L46" s="8">
        <f>L47+L48+L49</f>
        <v>0</v>
      </c>
      <c r="M46" s="9">
        <f t="shared" si="2"/>
        <v>13992.203360000001</v>
      </c>
      <c r="N46" s="10">
        <f>N47+N48+N49</f>
        <v>0</v>
      </c>
      <c r="O46" s="9">
        <f t="shared" si="3"/>
        <v>13992.203360000001</v>
      </c>
      <c r="P46" s="10">
        <f>P47+P48+P49</f>
        <v>0</v>
      </c>
      <c r="Q46" s="9">
        <f t="shared" si="4"/>
        <v>13992.203360000001</v>
      </c>
      <c r="R46" s="10">
        <f>R47+R48+R49</f>
        <v>170.87322</v>
      </c>
      <c r="S46" s="9">
        <f t="shared" si="5"/>
        <v>14163.076580000001</v>
      </c>
      <c r="T46" s="9">
        <f>T47+T48+T49</f>
        <v>10328.95362</v>
      </c>
      <c r="U46" s="20">
        <f t="shared" si="6"/>
        <v>72.928742294493759</v>
      </c>
    </row>
    <row r="47" spans="1:21" ht="76.5">
      <c r="A47" s="3" t="s">
        <v>94</v>
      </c>
      <c r="B47" s="2" t="s">
        <v>5</v>
      </c>
      <c r="C47" s="2" t="s">
        <v>19</v>
      </c>
      <c r="D47" s="2">
        <v>13</v>
      </c>
      <c r="E47" s="1" t="s">
        <v>38</v>
      </c>
      <c r="F47" s="2">
        <v>100</v>
      </c>
      <c r="G47" s="7">
        <v>8743.5991999999987</v>
      </c>
      <c r="H47" s="8"/>
      <c r="I47" s="7">
        <f t="shared" si="0"/>
        <v>8743.5991999999987</v>
      </c>
      <c r="J47" s="8"/>
      <c r="K47" s="7">
        <f t="shared" si="1"/>
        <v>8743.5991999999987</v>
      </c>
      <c r="L47" s="8"/>
      <c r="M47" s="9">
        <f t="shared" si="2"/>
        <v>8743.5991999999987</v>
      </c>
      <c r="N47" s="10"/>
      <c r="O47" s="9">
        <f t="shared" si="3"/>
        <v>8743.5991999999987</v>
      </c>
      <c r="P47" s="10"/>
      <c r="Q47" s="9">
        <f t="shared" si="4"/>
        <v>8743.5991999999987</v>
      </c>
      <c r="R47" s="10">
        <f>105.04422+65.829</f>
        <v>170.87322</v>
      </c>
      <c r="S47" s="9">
        <f t="shared" si="5"/>
        <v>8914.4724199999982</v>
      </c>
      <c r="T47" s="9">
        <v>6274.3425100000004</v>
      </c>
      <c r="U47" s="20">
        <f t="shared" si="6"/>
        <v>70.383778359370382</v>
      </c>
    </row>
    <row r="48" spans="1:21" ht="38.25">
      <c r="A48" s="3" t="s">
        <v>32</v>
      </c>
      <c r="B48" s="2" t="s">
        <v>5</v>
      </c>
      <c r="C48" s="2" t="s">
        <v>19</v>
      </c>
      <c r="D48" s="2">
        <v>13</v>
      </c>
      <c r="E48" s="1" t="s">
        <v>38</v>
      </c>
      <c r="F48" s="2">
        <v>200</v>
      </c>
      <c r="G48" s="7">
        <v>5174.7071599999999</v>
      </c>
      <c r="H48" s="8">
        <v>-4.9000000000000004</v>
      </c>
      <c r="I48" s="7">
        <f t="shared" si="0"/>
        <v>5169.8071600000003</v>
      </c>
      <c r="J48" s="8"/>
      <c r="K48" s="7">
        <f t="shared" si="1"/>
        <v>5169.8071600000003</v>
      </c>
      <c r="L48" s="8"/>
      <c r="M48" s="9">
        <f t="shared" si="2"/>
        <v>5169.8071600000003</v>
      </c>
      <c r="N48" s="10"/>
      <c r="O48" s="9">
        <f t="shared" si="3"/>
        <v>5169.8071600000003</v>
      </c>
      <c r="P48" s="10"/>
      <c r="Q48" s="9">
        <f t="shared" si="4"/>
        <v>5169.8071600000003</v>
      </c>
      <c r="R48" s="10"/>
      <c r="S48" s="9">
        <f t="shared" si="5"/>
        <v>5169.8071600000003</v>
      </c>
      <c r="T48" s="9">
        <v>4015.71011</v>
      </c>
      <c r="U48" s="20">
        <f t="shared" si="6"/>
        <v>77.676206978675779</v>
      </c>
    </row>
    <row r="49" spans="1:21" ht="15.75">
      <c r="A49" s="3" t="s">
        <v>54</v>
      </c>
      <c r="B49" s="2" t="s">
        <v>5</v>
      </c>
      <c r="C49" s="2" t="s">
        <v>19</v>
      </c>
      <c r="D49" s="2">
        <v>13</v>
      </c>
      <c r="E49" s="1" t="s">
        <v>38</v>
      </c>
      <c r="F49" s="2">
        <v>800</v>
      </c>
      <c r="G49" s="7">
        <v>78.796999999999983</v>
      </c>
      <c r="H49" s="8"/>
      <c r="I49" s="7">
        <f t="shared" si="0"/>
        <v>78.796999999999983</v>
      </c>
      <c r="J49" s="8"/>
      <c r="K49" s="7">
        <f t="shared" si="1"/>
        <v>78.796999999999983</v>
      </c>
      <c r="L49" s="8"/>
      <c r="M49" s="9">
        <f t="shared" si="2"/>
        <v>78.796999999999983</v>
      </c>
      <c r="N49" s="10"/>
      <c r="O49" s="9">
        <f t="shared" si="3"/>
        <v>78.796999999999983</v>
      </c>
      <c r="P49" s="10"/>
      <c r="Q49" s="9">
        <f t="shared" si="4"/>
        <v>78.796999999999983</v>
      </c>
      <c r="R49" s="10"/>
      <c r="S49" s="9">
        <f t="shared" si="5"/>
        <v>78.796999999999983</v>
      </c>
      <c r="T49" s="9">
        <v>38.901000000000003</v>
      </c>
      <c r="U49" s="20">
        <f t="shared" si="6"/>
        <v>49.368630785436011</v>
      </c>
    </row>
    <row r="50" spans="1:21" ht="38.25">
      <c r="A50" s="3" t="s">
        <v>39</v>
      </c>
      <c r="B50" s="2" t="s">
        <v>5</v>
      </c>
      <c r="C50" s="2" t="s">
        <v>19</v>
      </c>
      <c r="D50" s="2">
        <v>13</v>
      </c>
      <c r="E50" s="1" t="s">
        <v>40</v>
      </c>
      <c r="F50" s="2"/>
      <c r="G50" s="7">
        <v>15.811499999999997</v>
      </c>
      <c r="H50" s="8">
        <f>H51</f>
        <v>0</v>
      </c>
      <c r="I50" s="7">
        <f t="shared" si="0"/>
        <v>15.811499999999997</v>
      </c>
      <c r="J50" s="8">
        <f>J51</f>
        <v>0</v>
      </c>
      <c r="K50" s="7">
        <f t="shared" si="1"/>
        <v>15.811499999999997</v>
      </c>
      <c r="L50" s="8">
        <f>L51</f>
        <v>0</v>
      </c>
      <c r="M50" s="9">
        <f t="shared" si="2"/>
        <v>15.811499999999997</v>
      </c>
      <c r="N50" s="10">
        <f>N51</f>
        <v>0</v>
      </c>
      <c r="O50" s="9">
        <f t="shared" si="3"/>
        <v>15.811499999999997</v>
      </c>
      <c r="P50" s="10">
        <f>P51</f>
        <v>0</v>
      </c>
      <c r="Q50" s="9">
        <f t="shared" si="4"/>
        <v>15.811499999999997</v>
      </c>
      <c r="R50" s="10">
        <f>R51</f>
        <v>0</v>
      </c>
      <c r="S50" s="9">
        <f t="shared" si="5"/>
        <v>15.811499999999997</v>
      </c>
      <c r="T50" s="9">
        <f>T51</f>
        <v>15.811500000000001</v>
      </c>
      <c r="U50" s="20">
        <f t="shared" si="6"/>
        <v>100.00000000000003</v>
      </c>
    </row>
    <row r="51" spans="1:21" ht="38.25">
      <c r="A51" s="3" t="s">
        <v>32</v>
      </c>
      <c r="B51" s="2" t="s">
        <v>5</v>
      </c>
      <c r="C51" s="2" t="s">
        <v>19</v>
      </c>
      <c r="D51" s="2">
        <v>13</v>
      </c>
      <c r="E51" s="1" t="s">
        <v>40</v>
      </c>
      <c r="F51" s="2">
        <v>200</v>
      </c>
      <c r="G51" s="7">
        <v>15.811499999999997</v>
      </c>
      <c r="H51" s="8"/>
      <c r="I51" s="7">
        <f t="shared" si="0"/>
        <v>15.811499999999997</v>
      </c>
      <c r="J51" s="8"/>
      <c r="K51" s="7">
        <f t="shared" si="1"/>
        <v>15.811499999999997</v>
      </c>
      <c r="L51" s="8"/>
      <c r="M51" s="9">
        <f t="shared" si="2"/>
        <v>15.811499999999997</v>
      </c>
      <c r="N51" s="10"/>
      <c r="O51" s="9">
        <f t="shared" si="3"/>
        <v>15.811499999999997</v>
      </c>
      <c r="P51" s="10"/>
      <c r="Q51" s="9">
        <f t="shared" si="4"/>
        <v>15.811499999999997</v>
      </c>
      <c r="R51" s="10"/>
      <c r="S51" s="9">
        <f t="shared" si="5"/>
        <v>15.811499999999997</v>
      </c>
      <c r="T51" s="9">
        <v>15.811500000000001</v>
      </c>
      <c r="U51" s="20">
        <f t="shared" si="6"/>
        <v>100.00000000000003</v>
      </c>
    </row>
    <row r="52" spans="1:21" ht="15.75">
      <c r="A52" s="3" t="s">
        <v>50</v>
      </c>
      <c r="B52" s="2" t="s">
        <v>5</v>
      </c>
      <c r="C52" s="2" t="s">
        <v>19</v>
      </c>
      <c r="D52" s="2">
        <v>13</v>
      </c>
      <c r="E52" s="1" t="s">
        <v>51</v>
      </c>
      <c r="F52" s="2"/>
      <c r="G52" s="7"/>
      <c r="H52" s="8"/>
      <c r="I52" s="7"/>
      <c r="J52" s="8"/>
      <c r="K52" s="7"/>
      <c r="L52" s="8"/>
      <c r="M52" s="9">
        <f t="shared" si="2"/>
        <v>0</v>
      </c>
      <c r="N52" s="10">
        <f>N53</f>
        <v>450.14100000000002</v>
      </c>
      <c r="O52" s="9">
        <f t="shared" si="3"/>
        <v>450.14100000000002</v>
      </c>
      <c r="P52" s="10">
        <f>P53</f>
        <v>0</v>
      </c>
      <c r="Q52" s="9">
        <f t="shared" si="4"/>
        <v>450.14100000000002</v>
      </c>
      <c r="R52" s="10">
        <f>R53</f>
        <v>0</v>
      </c>
      <c r="S52" s="9">
        <v>494.86200000000002</v>
      </c>
      <c r="T52" s="9">
        <f>T53</f>
        <v>385.85070000000002</v>
      </c>
      <c r="U52" s="20">
        <f t="shared" si="6"/>
        <v>77.971373837554708</v>
      </c>
    </row>
    <row r="53" spans="1:21" ht="38.25">
      <c r="A53" s="3" t="s">
        <v>32</v>
      </c>
      <c r="B53" s="2" t="s">
        <v>5</v>
      </c>
      <c r="C53" s="2" t="s">
        <v>19</v>
      </c>
      <c r="D53" s="2">
        <v>13</v>
      </c>
      <c r="E53" s="1" t="s">
        <v>51</v>
      </c>
      <c r="F53" s="2">
        <v>200</v>
      </c>
      <c r="G53" s="7"/>
      <c r="H53" s="8"/>
      <c r="I53" s="7"/>
      <c r="J53" s="8"/>
      <c r="K53" s="7"/>
      <c r="L53" s="8"/>
      <c r="M53" s="9">
        <f t="shared" si="2"/>
        <v>0</v>
      </c>
      <c r="N53" s="10">
        <v>450.14100000000002</v>
      </c>
      <c r="O53" s="9">
        <f t="shared" si="3"/>
        <v>450.14100000000002</v>
      </c>
      <c r="P53" s="10"/>
      <c r="Q53" s="9">
        <f t="shared" si="4"/>
        <v>450.14100000000002</v>
      </c>
      <c r="R53" s="10"/>
      <c r="S53" s="9">
        <v>494.86200000000002</v>
      </c>
      <c r="T53" s="9">
        <v>385.85070000000002</v>
      </c>
      <c r="U53" s="20">
        <f t="shared" si="6"/>
        <v>77.971373837554708</v>
      </c>
    </row>
    <row r="54" spans="1:21" ht="38.25">
      <c r="A54" s="3" t="s">
        <v>267</v>
      </c>
      <c r="B54" s="12" t="s">
        <v>5</v>
      </c>
      <c r="C54" s="12" t="s">
        <v>19</v>
      </c>
      <c r="D54" s="2">
        <v>13</v>
      </c>
      <c r="E54" s="1" t="s">
        <v>268</v>
      </c>
      <c r="F54" s="2"/>
      <c r="G54" s="7">
        <v>64.194890000000001</v>
      </c>
      <c r="H54" s="8">
        <f>H55</f>
        <v>4.9000000000000004</v>
      </c>
      <c r="I54" s="7">
        <f t="shared" si="0"/>
        <v>69.094890000000007</v>
      </c>
      <c r="J54" s="8">
        <f>J55</f>
        <v>0</v>
      </c>
      <c r="K54" s="7">
        <f t="shared" si="1"/>
        <v>69.094890000000007</v>
      </c>
      <c r="L54" s="8">
        <f>L55</f>
        <v>0</v>
      </c>
      <c r="M54" s="9">
        <f t="shared" si="2"/>
        <v>69.094890000000007</v>
      </c>
      <c r="N54" s="10">
        <f>N55</f>
        <v>0</v>
      </c>
      <c r="O54" s="9">
        <f t="shared" si="3"/>
        <v>69.094890000000007</v>
      </c>
      <c r="P54" s="10">
        <f>P55</f>
        <v>0</v>
      </c>
      <c r="Q54" s="9">
        <f t="shared" si="4"/>
        <v>69.094890000000007</v>
      </c>
      <c r="R54" s="10">
        <f>R55</f>
        <v>0</v>
      </c>
      <c r="S54" s="9">
        <f t="shared" si="5"/>
        <v>69.094890000000007</v>
      </c>
      <c r="T54" s="9">
        <f>T55</f>
        <v>4.7110000000000003</v>
      </c>
      <c r="U54" s="20">
        <f t="shared" si="6"/>
        <v>6.8181597799779405</v>
      </c>
    </row>
    <row r="55" spans="1:21" ht="38.25">
      <c r="A55" s="3" t="s">
        <v>32</v>
      </c>
      <c r="B55" s="12" t="s">
        <v>5</v>
      </c>
      <c r="C55" s="12" t="s">
        <v>19</v>
      </c>
      <c r="D55" s="2">
        <v>13</v>
      </c>
      <c r="E55" s="1" t="s">
        <v>268</v>
      </c>
      <c r="F55" s="2">
        <v>200</v>
      </c>
      <c r="G55" s="7">
        <v>64.194890000000001</v>
      </c>
      <c r="H55" s="8">
        <v>4.9000000000000004</v>
      </c>
      <c r="I55" s="7">
        <f t="shared" si="0"/>
        <v>69.094890000000007</v>
      </c>
      <c r="J55" s="8"/>
      <c r="K55" s="7">
        <f t="shared" si="1"/>
        <v>69.094890000000007</v>
      </c>
      <c r="L55" s="8"/>
      <c r="M55" s="9">
        <f t="shared" si="2"/>
        <v>69.094890000000007</v>
      </c>
      <c r="N55" s="10"/>
      <c r="O55" s="9">
        <f t="shared" si="3"/>
        <v>69.094890000000007</v>
      </c>
      <c r="P55" s="10"/>
      <c r="Q55" s="9">
        <f t="shared" si="4"/>
        <v>69.094890000000007</v>
      </c>
      <c r="R55" s="10"/>
      <c r="S55" s="9">
        <f t="shared" si="5"/>
        <v>69.094890000000007</v>
      </c>
      <c r="T55" s="9">
        <v>4.7110000000000003</v>
      </c>
      <c r="U55" s="20">
        <f t="shared" si="6"/>
        <v>6.8181597799779405</v>
      </c>
    </row>
    <row r="56" spans="1:21" ht="51" hidden="1">
      <c r="A56" s="3" t="s">
        <v>41</v>
      </c>
      <c r="B56" s="12" t="s">
        <v>5</v>
      </c>
      <c r="C56" s="12" t="s">
        <v>19</v>
      </c>
      <c r="D56" s="2">
        <v>13</v>
      </c>
      <c r="E56" s="14" t="s">
        <v>42</v>
      </c>
      <c r="F56" s="2"/>
      <c r="G56" s="7">
        <v>0</v>
      </c>
      <c r="H56" s="8">
        <f>H57</f>
        <v>0</v>
      </c>
      <c r="I56" s="7">
        <f t="shared" si="0"/>
        <v>0</v>
      </c>
      <c r="J56" s="8">
        <f>J57</f>
        <v>0</v>
      </c>
      <c r="K56" s="7">
        <f t="shared" si="1"/>
        <v>0</v>
      </c>
      <c r="L56" s="8">
        <f>L57</f>
        <v>0</v>
      </c>
      <c r="M56" s="9">
        <f t="shared" si="2"/>
        <v>0</v>
      </c>
      <c r="N56" s="10">
        <f>N57</f>
        <v>0</v>
      </c>
      <c r="O56" s="9">
        <f t="shared" si="3"/>
        <v>0</v>
      </c>
      <c r="P56" s="10">
        <f>P57</f>
        <v>0</v>
      </c>
      <c r="Q56" s="9">
        <f t="shared" si="4"/>
        <v>0</v>
      </c>
      <c r="R56" s="10">
        <f>R57</f>
        <v>0</v>
      </c>
      <c r="S56" s="9">
        <f t="shared" si="5"/>
        <v>0</v>
      </c>
      <c r="T56" s="9">
        <f>T57</f>
        <v>0</v>
      </c>
      <c r="U56" s="20">
        <v>0</v>
      </c>
    </row>
    <row r="57" spans="1:21" ht="38.25" hidden="1">
      <c r="A57" s="3" t="s">
        <v>32</v>
      </c>
      <c r="B57" s="12" t="s">
        <v>5</v>
      </c>
      <c r="C57" s="12" t="s">
        <v>19</v>
      </c>
      <c r="D57" s="2">
        <v>13</v>
      </c>
      <c r="E57" s="14" t="s">
        <v>42</v>
      </c>
      <c r="F57" s="2">
        <v>200</v>
      </c>
      <c r="G57" s="7">
        <v>0</v>
      </c>
      <c r="H57" s="8"/>
      <c r="I57" s="7">
        <f t="shared" si="0"/>
        <v>0</v>
      </c>
      <c r="J57" s="8"/>
      <c r="K57" s="7">
        <f t="shared" si="1"/>
        <v>0</v>
      </c>
      <c r="L57" s="8"/>
      <c r="M57" s="9">
        <f t="shared" si="2"/>
        <v>0</v>
      </c>
      <c r="N57" s="10"/>
      <c r="O57" s="9">
        <f t="shared" si="3"/>
        <v>0</v>
      </c>
      <c r="P57" s="10"/>
      <c r="Q57" s="9">
        <f t="shared" si="4"/>
        <v>0</v>
      </c>
      <c r="R57" s="10"/>
      <c r="S57" s="9">
        <f t="shared" si="5"/>
        <v>0</v>
      </c>
      <c r="T57" s="9">
        <v>0</v>
      </c>
      <c r="U57" s="20">
        <v>0</v>
      </c>
    </row>
    <row r="58" spans="1:21" ht="38.25">
      <c r="A58" s="3" t="s">
        <v>43</v>
      </c>
      <c r="B58" s="12" t="s">
        <v>5</v>
      </c>
      <c r="C58" s="2" t="s">
        <v>19</v>
      </c>
      <c r="D58" s="2">
        <v>13</v>
      </c>
      <c r="E58" s="14" t="s">
        <v>44</v>
      </c>
      <c r="F58" s="2"/>
      <c r="G58" s="7">
        <v>0</v>
      </c>
      <c r="H58" s="8">
        <f>H59</f>
        <v>0</v>
      </c>
      <c r="I58" s="7">
        <f t="shared" si="0"/>
        <v>0</v>
      </c>
      <c r="J58" s="8">
        <f>J59</f>
        <v>0</v>
      </c>
      <c r="K58" s="7">
        <f t="shared" si="1"/>
        <v>0</v>
      </c>
      <c r="L58" s="8">
        <f>L59</f>
        <v>0</v>
      </c>
      <c r="M58" s="9">
        <f t="shared" si="2"/>
        <v>0</v>
      </c>
      <c r="N58" s="10">
        <f>N59</f>
        <v>227.39760000000001</v>
      </c>
      <c r="O58" s="9">
        <f t="shared" si="3"/>
        <v>227.39760000000001</v>
      </c>
      <c r="P58" s="10">
        <f>P59</f>
        <v>0</v>
      </c>
      <c r="Q58" s="9">
        <f t="shared" si="4"/>
        <v>227.39760000000001</v>
      </c>
      <c r="R58" s="10">
        <f>R59</f>
        <v>0</v>
      </c>
      <c r="S58" s="9">
        <f t="shared" si="5"/>
        <v>227.39760000000001</v>
      </c>
      <c r="T58" s="9">
        <f>T59</f>
        <v>0</v>
      </c>
      <c r="U58" s="20">
        <f t="shared" si="6"/>
        <v>0</v>
      </c>
    </row>
    <row r="59" spans="1:21" ht="38.25">
      <c r="A59" s="3" t="s">
        <v>32</v>
      </c>
      <c r="B59" s="12" t="s">
        <v>5</v>
      </c>
      <c r="C59" s="2" t="s">
        <v>19</v>
      </c>
      <c r="D59" s="2">
        <v>13</v>
      </c>
      <c r="E59" s="14" t="s">
        <v>44</v>
      </c>
      <c r="F59" s="2">
        <v>200</v>
      </c>
      <c r="G59" s="7">
        <v>0</v>
      </c>
      <c r="H59" s="8"/>
      <c r="I59" s="7">
        <f t="shared" si="0"/>
        <v>0</v>
      </c>
      <c r="J59" s="8"/>
      <c r="K59" s="7">
        <f t="shared" si="1"/>
        <v>0</v>
      </c>
      <c r="L59" s="8"/>
      <c r="M59" s="9">
        <f t="shared" si="2"/>
        <v>0</v>
      </c>
      <c r="N59" s="10">
        <v>227.39760000000001</v>
      </c>
      <c r="O59" s="9">
        <f t="shared" si="3"/>
        <v>227.39760000000001</v>
      </c>
      <c r="P59" s="10"/>
      <c r="Q59" s="9">
        <f t="shared" si="4"/>
        <v>227.39760000000001</v>
      </c>
      <c r="R59" s="10"/>
      <c r="S59" s="9">
        <f t="shared" si="5"/>
        <v>227.39760000000001</v>
      </c>
      <c r="T59" s="9">
        <v>0</v>
      </c>
      <c r="U59" s="20">
        <f t="shared" si="6"/>
        <v>0</v>
      </c>
    </row>
    <row r="60" spans="1:21" ht="63.75">
      <c r="A60" s="3" t="s">
        <v>222</v>
      </c>
      <c r="B60" s="12" t="s">
        <v>5</v>
      </c>
      <c r="C60" s="2" t="s">
        <v>19</v>
      </c>
      <c r="D60" s="2">
        <v>13</v>
      </c>
      <c r="E60" s="14" t="s">
        <v>223</v>
      </c>
      <c r="F60" s="2"/>
      <c r="G60" s="7">
        <v>0</v>
      </c>
      <c r="H60" s="8">
        <f>H61</f>
        <v>0</v>
      </c>
      <c r="I60" s="7">
        <f t="shared" si="0"/>
        <v>0</v>
      </c>
      <c r="J60" s="8">
        <f>J61</f>
        <v>53</v>
      </c>
      <c r="K60" s="7">
        <f t="shared" si="1"/>
        <v>53</v>
      </c>
      <c r="L60" s="8">
        <f>L61</f>
        <v>0</v>
      </c>
      <c r="M60" s="9">
        <f t="shared" si="2"/>
        <v>53</v>
      </c>
      <c r="N60" s="10">
        <f>N61</f>
        <v>0</v>
      </c>
      <c r="O60" s="9">
        <f t="shared" si="3"/>
        <v>53</v>
      </c>
      <c r="P60" s="10">
        <f>P61</f>
        <v>0</v>
      </c>
      <c r="Q60" s="9">
        <f t="shared" si="4"/>
        <v>53</v>
      </c>
      <c r="R60" s="10">
        <f>R61</f>
        <v>0</v>
      </c>
      <c r="S60" s="9">
        <f t="shared" si="5"/>
        <v>53</v>
      </c>
      <c r="T60" s="9">
        <f>T61</f>
        <v>24</v>
      </c>
      <c r="U60" s="20">
        <f t="shared" si="6"/>
        <v>45.283018867924532</v>
      </c>
    </row>
    <row r="61" spans="1:21" ht="15.75">
      <c r="A61" s="3" t="s">
        <v>54</v>
      </c>
      <c r="B61" s="12" t="s">
        <v>5</v>
      </c>
      <c r="C61" s="2" t="s">
        <v>19</v>
      </c>
      <c r="D61" s="2">
        <v>13</v>
      </c>
      <c r="E61" s="14" t="s">
        <v>223</v>
      </c>
      <c r="F61" s="2">
        <v>800</v>
      </c>
      <c r="G61" s="7">
        <v>0</v>
      </c>
      <c r="H61" s="8"/>
      <c r="I61" s="7">
        <f t="shared" si="0"/>
        <v>0</v>
      </c>
      <c r="J61" s="8">
        <v>53</v>
      </c>
      <c r="K61" s="7">
        <f t="shared" si="1"/>
        <v>53</v>
      </c>
      <c r="L61" s="8"/>
      <c r="M61" s="9">
        <f t="shared" si="2"/>
        <v>53</v>
      </c>
      <c r="N61" s="10"/>
      <c r="O61" s="9">
        <f t="shared" si="3"/>
        <v>53</v>
      </c>
      <c r="P61" s="10"/>
      <c r="Q61" s="9">
        <f t="shared" si="4"/>
        <v>53</v>
      </c>
      <c r="R61" s="10"/>
      <c r="S61" s="9">
        <f t="shared" si="5"/>
        <v>53</v>
      </c>
      <c r="T61" s="9">
        <v>24</v>
      </c>
      <c r="U61" s="20">
        <f t="shared" si="6"/>
        <v>45.283018867924532</v>
      </c>
    </row>
    <row r="62" spans="1:21" ht="38.25">
      <c r="A62" s="3" t="s">
        <v>173</v>
      </c>
      <c r="B62" s="2" t="s">
        <v>5</v>
      </c>
      <c r="C62" s="2" t="s">
        <v>20</v>
      </c>
      <c r="D62" s="2" t="s">
        <v>27</v>
      </c>
      <c r="E62" s="1" t="s">
        <v>46</v>
      </c>
      <c r="F62" s="2"/>
      <c r="G62" s="7">
        <v>2060.8651</v>
      </c>
      <c r="H62" s="8">
        <f>H63+H64+H65</f>
        <v>0</v>
      </c>
      <c r="I62" s="7">
        <f t="shared" si="0"/>
        <v>2060.8651</v>
      </c>
      <c r="J62" s="8">
        <f>J63+J64+J65</f>
        <v>0</v>
      </c>
      <c r="K62" s="7">
        <f t="shared" si="1"/>
        <v>2060.8651</v>
      </c>
      <c r="L62" s="8">
        <f>L63+L64+L65</f>
        <v>0</v>
      </c>
      <c r="M62" s="9">
        <f t="shared" si="2"/>
        <v>2060.8651</v>
      </c>
      <c r="N62" s="10">
        <f>N63+N64+N65</f>
        <v>0</v>
      </c>
      <c r="O62" s="9">
        <f t="shared" si="3"/>
        <v>2060.8651</v>
      </c>
      <c r="P62" s="10">
        <f>P63+P64+P65</f>
        <v>37.799999999999997</v>
      </c>
      <c r="Q62" s="9">
        <f t="shared" si="4"/>
        <v>2098.6651000000002</v>
      </c>
      <c r="R62" s="10">
        <f>R63+R64+R65</f>
        <v>23.221170000000001</v>
      </c>
      <c r="S62" s="9">
        <f t="shared" si="5"/>
        <v>2121.88627</v>
      </c>
      <c r="T62" s="9">
        <f>T63+T64+T65</f>
        <v>1570.74038</v>
      </c>
      <c r="U62" s="20">
        <f t="shared" si="6"/>
        <v>74.025663024814236</v>
      </c>
    </row>
    <row r="63" spans="1:21" ht="76.5">
      <c r="A63" s="3" t="s">
        <v>94</v>
      </c>
      <c r="B63" s="2" t="s">
        <v>5</v>
      </c>
      <c r="C63" s="2" t="s">
        <v>20</v>
      </c>
      <c r="D63" s="2" t="s">
        <v>27</v>
      </c>
      <c r="E63" s="1" t="s">
        <v>46</v>
      </c>
      <c r="F63" s="2">
        <v>100</v>
      </c>
      <c r="G63" s="7">
        <v>1488.6111100000001</v>
      </c>
      <c r="H63" s="8"/>
      <c r="I63" s="7">
        <f t="shared" si="0"/>
        <v>1488.6111100000001</v>
      </c>
      <c r="J63" s="8"/>
      <c r="K63" s="7">
        <f t="shared" si="1"/>
        <v>1488.6111100000001</v>
      </c>
      <c r="L63" s="8"/>
      <c r="M63" s="9">
        <f t="shared" si="2"/>
        <v>1488.6111100000001</v>
      </c>
      <c r="N63" s="10"/>
      <c r="O63" s="9">
        <f t="shared" si="3"/>
        <v>1488.6111100000001</v>
      </c>
      <c r="P63" s="10"/>
      <c r="Q63" s="9">
        <f t="shared" si="4"/>
        <v>1488.6111100000001</v>
      </c>
      <c r="R63" s="10">
        <v>23.221170000000001</v>
      </c>
      <c r="S63" s="9">
        <f t="shared" si="5"/>
        <v>1511.8322800000001</v>
      </c>
      <c r="T63" s="9">
        <v>1243.79376</v>
      </c>
      <c r="U63" s="20">
        <f t="shared" si="6"/>
        <v>82.270618007971095</v>
      </c>
    </row>
    <row r="64" spans="1:21" ht="38.25">
      <c r="A64" s="3" t="s">
        <v>32</v>
      </c>
      <c r="B64" s="2" t="s">
        <v>5</v>
      </c>
      <c r="C64" s="2" t="s">
        <v>20</v>
      </c>
      <c r="D64" s="2" t="s">
        <v>27</v>
      </c>
      <c r="E64" s="1" t="s">
        <v>46</v>
      </c>
      <c r="F64" s="2">
        <v>200</v>
      </c>
      <c r="G64" s="7">
        <v>572.15399000000002</v>
      </c>
      <c r="H64" s="8"/>
      <c r="I64" s="7">
        <f t="shared" si="0"/>
        <v>572.15399000000002</v>
      </c>
      <c r="J64" s="8"/>
      <c r="K64" s="7">
        <f t="shared" si="1"/>
        <v>572.15399000000002</v>
      </c>
      <c r="L64" s="8"/>
      <c r="M64" s="9">
        <f t="shared" si="2"/>
        <v>572.15399000000002</v>
      </c>
      <c r="N64" s="10"/>
      <c r="O64" s="9">
        <f t="shared" si="3"/>
        <v>572.15399000000002</v>
      </c>
      <c r="P64" s="10">
        <v>37.799999999999997</v>
      </c>
      <c r="Q64" s="9">
        <f t="shared" si="4"/>
        <v>609.95398999999998</v>
      </c>
      <c r="R64" s="10"/>
      <c r="S64" s="9">
        <f t="shared" si="5"/>
        <v>609.95398999999998</v>
      </c>
      <c r="T64" s="9">
        <v>326.94662</v>
      </c>
      <c r="U64" s="20">
        <f t="shared" si="6"/>
        <v>53.60184954278273</v>
      </c>
    </row>
    <row r="65" spans="1:21" ht="15.75">
      <c r="A65" s="3" t="s">
        <v>54</v>
      </c>
      <c r="B65" s="2" t="s">
        <v>5</v>
      </c>
      <c r="C65" s="2" t="s">
        <v>20</v>
      </c>
      <c r="D65" s="2" t="s">
        <v>27</v>
      </c>
      <c r="E65" s="1" t="s">
        <v>46</v>
      </c>
      <c r="F65" s="2">
        <v>800</v>
      </c>
      <c r="G65" s="7">
        <v>0.10000000000000009</v>
      </c>
      <c r="H65" s="8"/>
      <c r="I65" s="7">
        <f t="shared" si="0"/>
        <v>0.10000000000000009</v>
      </c>
      <c r="J65" s="8"/>
      <c r="K65" s="7">
        <f t="shared" si="1"/>
        <v>0.10000000000000009</v>
      </c>
      <c r="L65" s="8"/>
      <c r="M65" s="9">
        <f t="shared" si="2"/>
        <v>0.10000000000000009</v>
      </c>
      <c r="N65" s="10"/>
      <c r="O65" s="9">
        <f t="shared" si="3"/>
        <v>0.10000000000000009</v>
      </c>
      <c r="P65" s="10"/>
      <c r="Q65" s="9">
        <f t="shared" si="4"/>
        <v>0.10000000000000009</v>
      </c>
      <c r="R65" s="10"/>
      <c r="S65" s="9">
        <f t="shared" si="5"/>
        <v>0.10000000000000009</v>
      </c>
      <c r="T65" s="9">
        <v>0</v>
      </c>
      <c r="U65" s="20">
        <f t="shared" si="6"/>
        <v>0</v>
      </c>
    </row>
    <row r="66" spans="1:21" ht="38.25" hidden="1">
      <c r="A66" s="3" t="s">
        <v>184</v>
      </c>
      <c r="B66" s="2" t="s">
        <v>5</v>
      </c>
      <c r="C66" s="2" t="s">
        <v>20</v>
      </c>
      <c r="D66" s="2" t="s">
        <v>27</v>
      </c>
      <c r="E66" s="1" t="s">
        <v>185</v>
      </c>
      <c r="F66" s="2"/>
      <c r="G66" s="7">
        <v>0</v>
      </c>
      <c r="H66" s="8">
        <f>H67</f>
        <v>0</v>
      </c>
      <c r="I66" s="7">
        <f t="shared" si="0"/>
        <v>0</v>
      </c>
      <c r="J66" s="8">
        <f>J67</f>
        <v>0</v>
      </c>
      <c r="K66" s="7">
        <f t="shared" si="1"/>
        <v>0</v>
      </c>
      <c r="L66" s="8">
        <f>L67</f>
        <v>0</v>
      </c>
      <c r="M66" s="9">
        <f t="shared" si="2"/>
        <v>0</v>
      </c>
      <c r="N66" s="10">
        <f>N67</f>
        <v>0</v>
      </c>
      <c r="O66" s="9">
        <f t="shared" si="3"/>
        <v>0</v>
      </c>
      <c r="P66" s="10">
        <f>P67</f>
        <v>0</v>
      </c>
      <c r="Q66" s="9">
        <f t="shared" si="4"/>
        <v>0</v>
      </c>
      <c r="R66" s="10">
        <f>R67</f>
        <v>0</v>
      </c>
      <c r="S66" s="9">
        <f t="shared" si="5"/>
        <v>0</v>
      </c>
      <c r="T66" s="9">
        <f>T67</f>
        <v>0</v>
      </c>
      <c r="U66" s="20">
        <v>0</v>
      </c>
    </row>
    <row r="67" spans="1:21" ht="38.25" hidden="1">
      <c r="A67" s="3" t="s">
        <v>32</v>
      </c>
      <c r="B67" s="2" t="s">
        <v>5</v>
      </c>
      <c r="C67" s="2" t="s">
        <v>20</v>
      </c>
      <c r="D67" s="2" t="s">
        <v>27</v>
      </c>
      <c r="E67" s="1" t="s">
        <v>185</v>
      </c>
      <c r="F67" s="2">
        <v>200</v>
      </c>
      <c r="G67" s="7">
        <v>0</v>
      </c>
      <c r="H67" s="8"/>
      <c r="I67" s="7">
        <f t="shared" si="0"/>
        <v>0</v>
      </c>
      <c r="J67" s="8"/>
      <c r="K67" s="7">
        <f t="shared" si="1"/>
        <v>0</v>
      </c>
      <c r="L67" s="8"/>
      <c r="M67" s="9">
        <f t="shared" si="2"/>
        <v>0</v>
      </c>
      <c r="N67" s="10"/>
      <c r="O67" s="9">
        <f t="shared" si="3"/>
        <v>0</v>
      </c>
      <c r="P67" s="10"/>
      <c r="Q67" s="9">
        <f t="shared" si="4"/>
        <v>0</v>
      </c>
      <c r="R67" s="10"/>
      <c r="S67" s="9">
        <f t="shared" si="5"/>
        <v>0</v>
      </c>
      <c r="T67" s="9">
        <v>0</v>
      </c>
      <c r="U67" s="20">
        <v>0</v>
      </c>
    </row>
    <row r="68" spans="1:21" ht="38.25" hidden="1">
      <c r="A68" s="3" t="s">
        <v>184</v>
      </c>
      <c r="B68" s="2" t="s">
        <v>5</v>
      </c>
      <c r="C68" s="2" t="s">
        <v>20</v>
      </c>
      <c r="D68" s="2" t="s">
        <v>27</v>
      </c>
      <c r="E68" s="1" t="s">
        <v>290</v>
      </c>
      <c r="F68" s="2"/>
      <c r="G68" s="7">
        <v>0</v>
      </c>
      <c r="H68" s="8">
        <f>H69</f>
        <v>0</v>
      </c>
      <c r="I68" s="7">
        <f t="shared" si="0"/>
        <v>0</v>
      </c>
      <c r="J68" s="8">
        <f>J69</f>
        <v>0</v>
      </c>
      <c r="K68" s="7">
        <f t="shared" si="1"/>
        <v>0</v>
      </c>
      <c r="L68" s="8">
        <f>L69</f>
        <v>0</v>
      </c>
      <c r="M68" s="9">
        <f t="shared" si="2"/>
        <v>0</v>
      </c>
      <c r="N68" s="10">
        <f>N69</f>
        <v>0</v>
      </c>
      <c r="O68" s="9">
        <f t="shared" si="3"/>
        <v>0</v>
      </c>
      <c r="P68" s="10">
        <f>P69</f>
        <v>0</v>
      </c>
      <c r="Q68" s="9">
        <f t="shared" si="4"/>
        <v>0</v>
      </c>
      <c r="R68" s="10">
        <f>R69</f>
        <v>0</v>
      </c>
      <c r="S68" s="9">
        <f t="shared" si="5"/>
        <v>0</v>
      </c>
      <c r="T68" s="9">
        <f>T69</f>
        <v>0</v>
      </c>
      <c r="U68" s="20">
        <v>0</v>
      </c>
    </row>
    <row r="69" spans="1:21" ht="38.25" hidden="1">
      <c r="A69" s="3" t="s">
        <v>32</v>
      </c>
      <c r="B69" s="2" t="s">
        <v>5</v>
      </c>
      <c r="C69" s="2" t="s">
        <v>20</v>
      </c>
      <c r="D69" s="2" t="s">
        <v>27</v>
      </c>
      <c r="E69" s="1" t="s">
        <v>290</v>
      </c>
      <c r="F69" s="2">
        <v>200</v>
      </c>
      <c r="G69" s="7">
        <v>0</v>
      </c>
      <c r="H69" s="8"/>
      <c r="I69" s="7">
        <f t="shared" si="0"/>
        <v>0</v>
      </c>
      <c r="J69" s="8"/>
      <c r="K69" s="7">
        <f t="shared" si="1"/>
        <v>0</v>
      </c>
      <c r="L69" s="8"/>
      <c r="M69" s="9">
        <f t="shared" si="2"/>
        <v>0</v>
      </c>
      <c r="N69" s="10"/>
      <c r="O69" s="9">
        <f t="shared" si="3"/>
        <v>0</v>
      </c>
      <c r="P69" s="10"/>
      <c r="Q69" s="9">
        <f t="shared" si="4"/>
        <v>0</v>
      </c>
      <c r="R69" s="10"/>
      <c r="S69" s="9">
        <f t="shared" si="5"/>
        <v>0</v>
      </c>
      <c r="T69" s="9">
        <v>0</v>
      </c>
      <c r="U69" s="20">
        <v>0</v>
      </c>
    </row>
    <row r="70" spans="1:21" ht="63.75">
      <c r="A70" s="3" t="s">
        <v>353</v>
      </c>
      <c r="B70" s="2" t="s">
        <v>5</v>
      </c>
      <c r="C70" s="2" t="s">
        <v>21</v>
      </c>
      <c r="D70" s="2" t="s">
        <v>22</v>
      </c>
      <c r="E70" s="14" t="s">
        <v>47</v>
      </c>
      <c r="F70" s="2"/>
      <c r="G70" s="7">
        <v>92.949990000000014</v>
      </c>
      <c r="H70" s="8">
        <f>H71</f>
        <v>0</v>
      </c>
      <c r="I70" s="7">
        <f t="shared" si="0"/>
        <v>92.949990000000014</v>
      </c>
      <c r="J70" s="8">
        <f>J71</f>
        <v>0</v>
      </c>
      <c r="K70" s="7">
        <f t="shared" si="1"/>
        <v>92.949990000000014</v>
      </c>
      <c r="L70" s="8">
        <f>L71</f>
        <v>0</v>
      </c>
      <c r="M70" s="9">
        <f t="shared" si="2"/>
        <v>92.949990000000014</v>
      </c>
      <c r="N70" s="10">
        <f>N71</f>
        <v>0</v>
      </c>
      <c r="O70" s="9">
        <f t="shared" si="3"/>
        <v>92.949990000000014</v>
      </c>
      <c r="P70" s="10">
        <f>P71</f>
        <v>83.05001</v>
      </c>
      <c r="Q70" s="9">
        <f t="shared" si="4"/>
        <v>176</v>
      </c>
      <c r="R70" s="10">
        <f>R71</f>
        <v>0</v>
      </c>
      <c r="S70" s="9">
        <f t="shared" si="5"/>
        <v>176</v>
      </c>
      <c r="T70" s="9">
        <f>T71</f>
        <v>0</v>
      </c>
      <c r="U70" s="20">
        <f t="shared" si="6"/>
        <v>0</v>
      </c>
    </row>
    <row r="71" spans="1:21" ht="38.25">
      <c r="A71" s="3" t="s">
        <v>32</v>
      </c>
      <c r="B71" s="2" t="s">
        <v>5</v>
      </c>
      <c r="C71" s="2" t="s">
        <v>21</v>
      </c>
      <c r="D71" s="2" t="s">
        <v>22</v>
      </c>
      <c r="E71" s="14" t="s">
        <v>47</v>
      </c>
      <c r="F71" s="2">
        <v>200</v>
      </c>
      <c r="G71" s="7">
        <v>92.949990000000014</v>
      </c>
      <c r="H71" s="8"/>
      <c r="I71" s="7">
        <f t="shared" si="0"/>
        <v>92.949990000000014</v>
      </c>
      <c r="J71" s="8"/>
      <c r="K71" s="7">
        <f t="shared" si="1"/>
        <v>92.949990000000014</v>
      </c>
      <c r="L71" s="8"/>
      <c r="M71" s="9">
        <f t="shared" si="2"/>
        <v>92.949990000000014</v>
      </c>
      <c r="N71" s="10"/>
      <c r="O71" s="9">
        <f t="shared" si="3"/>
        <v>92.949990000000014</v>
      </c>
      <c r="P71" s="10">
        <v>83.05001</v>
      </c>
      <c r="Q71" s="9">
        <f t="shared" si="4"/>
        <v>176</v>
      </c>
      <c r="R71" s="10"/>
      <c r="S71" s="9">
        <f t="shared" si="5"/>
        <v>176</v>
      </c>
      <c r="T71" s="9">
        <v>0</v>
      </c>
      <c r="U71" s="20">
        <f t="shared" si="6"/>
        <v>0</v>
      </c>
    </row>
    <row r="72" spans="1:21" ht="76.5" hidden="1">
      <c r="A72" s="3" t="s">
        <v>192</v>
      </c>
      <c r="B72" s="2" t="s">
        <v>5</v>
      </c>
      <c r="C72" s="2" t="s">
        <v>21</v>
      </c>
      <c r="D72" s="2" t="s">
        <v>22</v>
      </c>
      <c r="E72" s="14" t="s">
        <v>193</v>
      </c>
      <c r="F72" s="2"/>
      <c r="G72" s="7">
        <v>0</v>
      </c>
      <c r="H72" s="8">
        <f>H73</f>
        <v>0</v>
      </c>
      <c r="I72" s="7">
        <f t="shared" si="0"/>
        <v>0</v>
      </c>
      <c r="J72" s="8">
        <f>J73</f>
        <v>0</v>
      </c>
      <c r="K72" s="7">
        <f t="shared" si="1"/>
        <v>0</v>
      </c>
      <c r="L72" s="8">
        <f>L73</f>
        <v>0</v>
      </c>
      <c r="M72" s="9">
        <f t="shared" si="2"/>
        <v>0</v>
      </c>
      <c r="N72" s="10">
        <f>N73</f>
        <v>0</v>
      </c>
      <c r="O72" s="9">
        <f t="shared" si="3"/>
        <v>0</v>
      </c>
      <c r="P72" s="10">
        <f>P73</f>
        <v>0</v>
      </c>
      <c r="Q72" s="9">
        <f t="shared" si="4"/>
        <v>0</v>
      </c>
      <c r="R72" s="10">
        <f>R73</f>
        <v>0</v>
      </c>
      <c r="S72" s="9">
        <f t="shared" si="5"/>
        <v>0</v>
      </c>
      <c r="T72" s="9">
        <f>T73</f>
        <v>0</v>
      </c>
      <c r="U72" s="20">
        <v>0</v>
      </c>
    </row>
    <row r="73" spans="1:21" ht="38.25" hidden="1">
      <c r="A73" s="3" t="s">
        <v>32</v>
      </c>
      <c r="B73" s="2" t="s">
        <v>5</v>
      </c>
      <c r="C73" s="2" t="s">
        <v>21</v>
      </c>
      <c r="D73" s="2" t="s">
        <v>22</v>
      </c>
      <c r="E73" s="14" t="s">
        <v>193</v>
      </c>
      <c r="F73" s="2">
        <v>200</v>
      </c>
      <c r="G73" s="7">
        <v>0</v>
      </c>
      <c r="H73" s="8"/>
      <c r="I73" s="7">
        <f t="shared" si="0"/>
        <v>0</v>
      </c>
      <c r="J73" s="8"/>
      <c r="K73" s="7">
        <f t="shared" si="1"/>
        <v>0</v>
      </c>
      <c r="L73" s="8"/>
      <c r="M73" s="9">
        <f t="shared" si="2"/>
        <v>0</v>
      </c>
      <c r="N73" s="10"/>
      <c r="O73" s="9">
        <f t="shared" si="3"/>
        <v>0</v>
      </c>
      <c r="P73" s="10"/>
      <c r="Q73" s="9">
        <f t="shared" si="4"/>
        <v>0</v>
      </c>
      <c r="R73" s="10"/>
      <c r="S73" s="9">
        <f t="shared" si="5"/>
        <v>0</v>
      </c>
      <c r="T73" s="9">
        <v>0</v>
      </c>
      <c r="U73" s="20">
        <v>0</v>
      </c>
    </row>
    <row r="74" spans="1:21" ht="25.5" hidden="1">
      <c r="A74" s="3" t="s">
        <v>182</v>
      </c>
      <c r="B74" s="2" t="s">
        <v>5</v>
      </c>
      <c r="C74" s="2" t="s">
        <v>21</v>
      </c>
      <c r="D74" s="2" t="s">
        <v>24</v>
      </c>
      <c r="E74" s="1" t="s">
        <v>183</v>
      </c>
      <c r="F74" s="2"/>
      <c r="G74" s="7">
        <v>0</v>
      </c>
      <c r="H74" s="8">
        <f>H75+H76</f>
        <v>0</v>
      </c>
      <c r="I74" s="7">
        <f t="shared" si="0"/>
        <v>0</v>
      </c>
      <c r="J74" s="8">
        <f>J75+J76</f>
        <v>0</v>
      </c>
      <c r="K74" s="7">
        <f t="shared" si="1"/>
        <v>0</v>
      </c>
      <c r="L74" s="8">
        <f>L75+L76</f>
        <v>0</v>
      </c>
      <c r="M74" s="9">
        <f t="shared" si="2"/>
        <v>0</v>
      </c>
      <c r="N74" s="10">
        <f>N75+N76</f>
        <v>0</v>
      </c>
      <c r="O74" s="9">
        <f t="shared" si="3"/>
        <v>0</v>
      </c>
      <c r="P74" s="10">
        <f>P75+P76</f>
        <v>0</v>
      </c>
      <c r="Q74" s="9">
        <f t="shared" si="4"/>
        <v>0</v>
      </c>
      <c r="R74" s="10">
        <f>R75+R76</f>
        <v>0</v>
      </c>
      <c r="S74" s="9">
        <f t="shared" si="5"/>
        <v>0</v>
      </c>
      <c r="T74" s="9">
        <f>T75+T76</f>
        <v>0</v>
      </c>
      <c r="U74" s="20">
        <v>0</v>
      </c>
    </row>
    <row r="75" spans="1:21" ht="38.25" hidden="1">
      <c r="A75" s="3" t="s">
        <v>32</v>
      </c>
      <c r="B75" s="2" t="s">
        <v>5</v>
      </c>
      <c r="C75" s="2" t="s">
        <v>21</v>
      </c>
      <c r="D75" s="2" t="s">
        <v>24</v>
      </c>
      <c r="E75" s="1" t="s">
        <v>183</v>
      </c>
      <c r="F75" s="2">
        <v>200</v>
      </c>
      <c r="G75" s="7">
        <v>0</v>
      </c>
      <c r="H75" s="8"/>
      <c r="I75" s="7">
        <f t="shared" si="0"/>
        <v>0</v>
      </c>
      <c r="J75" s="8"/>
      <c r="K75" s="7">
        <f t="shared" si="1"/>
        <v>0</v>
      </c>
      <c r="L75" s="8"/>
      <c r="M75" s="9">
        <f t="shared" si="2"/>
        <v>0</v>
      </c>
      <c r="N75" s="10"/>
      <c r="O75" s="9">
        <f t="shared" si="3"/>
        <v>0</v>
      </c>
      <c r="P75" s="10"/>
      <c r="Q75" s="9">
        <f t="shared" si="4"/>
        <v>0</v>
      </c>
      <c r="R75" s="10"/>
      <c r="S75" s="9">
        <f t="shared" si="5"/>
        <v>0</v>
      </c>
      <c r="T75" s="9">
        <v>0</v>
      </c>
      <c r="U75" s="20">
        <v>0</v>
      </c>
    </row>
    <row r="76" spans="1:21" ht="15.75" hidden="1">
      <c r="A76" s="3" t="s">
        <v>54</v>
      </c>
      <c r="B76" s="2" t="s">
        <v>5</v>
      </c>
      <c r="C76" s="2" t="s">
        <v>21</v>
      </c>
      <c r="D76" s="2" t="s">
        <v>24</v>
      </c>
      <c r="E76" s="1" t="s">
        <v>183</v>
      </c>
      <c r="F76" s="2">
        <v>800</v>
      </c>
      <c r="G76" s="7">
        <v>0</v>
      </c>
      <c r="H76" s="8"/>
      <c r="I76" s="7">
        <f t="shared" si="0"/>
        <v>0</v>
      </c>
      <c r="J76" s="8"/>
      <c r="K76" s="7">
        <f t="shared" si="1"/>
        <v>0</v>
      </c>
      <c r="L76" s="8"/>
      <c r="M76" s="9">
        <f t="shared" si="2"/>
        <v>0</v>
      </c>
      <c r="N76" s="10"/>
      <c r="O76" s="9">
        <f t="shared" si="3"/>
        <v>0</v>
      </c>
      <c r="P76" s="10"/>
      <c r="Q76" s="9">
        <f t="shared" si="4"/>
        <v>0</v>
      </c>
      <c r="R76" s="10"/>
      <c r="S76" s="9">
        <f t="shared" si="5"/>
        <v>0</v>
      </c>
      <c r="T76" s="9">
        <v>0</v>
      </c>
      <c r="U76" s="20">
        <v>0</v>
      </c>
    </row>
    <row r="77" spans="1:21" ht="25.5">
      <c r="A77" s="3" t="s">
        <v>48</v>
      </c>
      <c r="B77" s="2" t="s">
        <v>5</v>
      </c>
      <c r="C77" s="2" t="s">
        <v>21</v>
      </c>
      <c r="D77" s="2" t="s">
        <v>27</v>
      </c>
      <c r="E77" s="1" t="s">
        <v>312</v>
      </c>
      <c r="F77" s="2"/>
      <c r="G77" s="7">
        <v>3171.32692</v>
      </c>
      <c r="H77" s="8">
        <f>H78</f>
        <v>700</v>
      </c>
      <c r="I77" s="7">
        <f t="shared" si="0"/>
        <v>3871.32692</v>
      </c>
      <c r="J77" s="8">
        <f>J78</f>
        <v>477.22687999999994</v>
      </c>
      <c r="K77" s="7">
        <f t="shared" si="1"/>
        <v>4348.5537999999997</v>
      </c>
      <c r="L77" s="8">
        <f>L78</f>
        <v>200</v>
      </c>
      <c r="M77" s="9">
        <f t="shared" si="2"/>
        <v>4548.5537999999997</v>
      </c>
      <c r="N77" s="10">
        <f>N78</f>
        <v>1803.57</v>
      </c>
      <c r="O77" s="9">
        <f t="shared" si="3"/>
        <v>6352.1237999999994</v>
      </c>
      <c r="P77" s="10">
        <f>P78</f>
        <v>1229.4951999999998</v>
      </c>
      <c r="Q77" s="9">
        <f t="shared" si="4"/>
        <v>7581.6189999999988</v>
      </c>
      <c r="R77" s="10">
        <f>R78</f>
        <v>323.82981000000001</v>
      </c>
      <c r="S77" s="9">
        <f t="shared" si="5"/>
        <v>7905.448809999999</v>
      </c>
      <c r="T77" s="9">
        <f>T78</f>
        <v>786.62159999999994</v>
      </c>
      <c r="U77" s="20">
        <f t="shared" ref="U77:U140" si="7">T77/S77*100</f>
        <v>9.9503724444456942</v>
      </c>
    </row>
    <row r="78" spans="1:21" ht="38.25">
      <c r="A78" s="3" t="s">
        <v>32</v>
      </c>
      <c r="B78" s="2" t="s">
        <v>5</v>
      </c>
      <c r="C78" s="2" t="s">
        <v>21</v>
      </c>
      <c r="D78" s="2" t="s">
        <v>27</v>
      </c>
      <c r="E78" s="1" t="s">
        <v>312</v>
      </c>
      <c r="F78" s="2">
        <v>200</v>
      </c>
      <c r="G78" s="7">
        <v>3171.32692</v>
      </c>
      <c r="H78" s="8">
        <v>700</v>
      </c>
      <c r="I78" s="7">
        <f t="shared" si="0"/>
        <v>3871.32692</v>
      </c>
      <c r="J78" s="8">
        <f>-700+1177.22688</f>
        <v>477.22687999999994</v>
      </c>
      <c r="K78" s="7">
        <f t="shared" si="1"/>
        <v>4348.5537999999997</v>
      </c>
      <c r="L78" s="8">
        <v>200</v>
      </c>
      <c r="M78" s="9">
        <f t="shared" si="2"/>
        <v>4548.5537999999997</v>
      </c>
      <c r="N78" s="10">
        <v>1803.57</v>
      </c>
      <c r="O78" s="9">
        <f t="shared" si="3"/>
        <v>6352.1237999999994</v>
      </c>
      <c r="P78" s="10">
        <f>250+496.1604+483.3348</f>
        <v>1229.4951999999998</v>
      </c>
      <c r="Q78" s="9">
        <f t="shared" si="4"/>
        <v>7581.6189999999988</v>
      </c>
      <c r="R78" s="10">
        <v>323.82981000000001</v>
      </c>
      <c r="S78" s="9">
        <f t="shared" si="5"/>
        <v>7905.448809999999</v>
      </c>
      <c r="T78" s="9">
        <v>786.62159999999994</v>
      </c>
      <c r="U78" s="20">
        <f t="shared" si="7"/>
        <v>9.9503724444456942</v>
      </c>
    </row>
    <row r="79" spans="1:21" ht="25.5">
      <c r="A79" s="3" t="s">
        <v>48</v>
      </c>
      <c r="B79" s="2" t="s">
        <v>5</v>
      </c>
      <c r="C79" s="2" t="s">
        <v>21</v>
      </c>
      <c r="D79" s="2" t="s">
        <v>27</v>
      </c>
      <c r="E79" s="1" t="s">
        <v>49</v>
      </c>
      <c r="F79" s="2"/>
      <c r="G79" s="7">
        <v>13771</v>
      </c>
      <c r="H79" s="8">
        <f>H80</f>
        <v>0</v>
      </c>
      <c r="I79" s="7">
        <f t="shared" si="0"/>
        <v>13771</v>
      </c>
      <c r="J79" s="8">
        <f>J80</f>
        <v>0</v>
      </c>
      <c r="K79" s="7">
        <f t="shared" si="1"/>
        <v>13771</v>
      </c>
      <c r="L79" s="8">
        <f>L80</f>
        <v>0</v>
      </c>
      <c r="M79" s="9">
        <f t="shared" si="2"/>
        <v>13771</v>
      </c>
      <c r="N79" s="10">
        <f>N80</f>
        <v>0</v>
      </c>
      <c r="O79" s="9">
        <f t="shared" si="3"/>
        <v>13771</v>
      </c>
      <c r="P79" s="10">
        <f>P80</f>
        <v>0</v>
      </c>
      <c r="Q79" s="9">
        <f t="shared" ref="Q79:Q148" si="8">O79+P79</f>
        <v>13771</v>
      </c>
      <c r="R79" s="10">
        <f>R80</f>
        <v>0</v>
      </c>
      <c r="S79" s="9">
        <f t="shared" ref="S79:S146" si="9">Q79+R79</f>
        <v>13771</v>
      </c>
      <c r="T79" s="9">
        <f>T80</f>
        <v>13771</v>
      </c>
      <c r="U79" s="20">
        <f t="shared" si="7"/>
        <v>100</v>
      </c>
    </row>
    <row r="80" spans="1:21" ht="15.75">
      <c r="A80" s="3" t="s">
        <v>54</v>
      </c>
      <c r="B80" s="2" t="s">
        <v>5</v>
      </c>
      <c r="C80" s="2" t="s">
        <v>21</v>
      </c>
      <c r="D80" s="2" t="s">
        <v>27</v>
      </c>
      <c r="E80" s="1" t="s">
        <v>49</v>
      </c>
      <c r="F80" s="2">
        <v>800</v>
      </c>
      <c r="G80" s="7">
        <v>13771</v>
      </c>
      <c r="H80" s="8"/>
      <c r="I80" s="7">
        <f t="shared" si="0"/>
        <v>13771</v>
      </c>
      <c r="J80" s="8"/>
      <c r="K80" s="7">
        <f t="shared" si="1"/>
        <v>13771</v>
      </c>
      <c r="L80" s="8"/>
      <c r="M80" s="9">
        <f t="shared" si="2"/>
        <v>13771</v>
      </c>
      <c r="N80" s="10"/>
      <c r="O80" s="9">
        <f t="shared" si="3"/>
        <v>13771</v>
      </c>
      <c r="P80" s="10"/>
      <c r="Q80" s="9">
        <f t="shared" si="8"/>
        <v>13771</v>
      </c>
      <c r="R80" s="10"/>
      <c r="S80" s="9">
        <f t="shared" si="9"/>
        <v>13771</v>
      </c>
      <c r="T80" s="9">
        <v>13771</v>
      </c>
      <c r="U80" s="20">
        <f t="shared" si="7"/>
        <v>100</v>
      </c>
    </row>
    <row r="81" spans="1:21" ht="25.5" hidden="1">
      <c r="A81" s="3" t="s">
        <v>220</v>
      </c>
      <c r="B81" s="2" t="s">
        <v>5</v>
      </c>
      <c r="C81" s="2" t="s">
        <v>21</v>
      </c>
      <c r="D81" s="2" t="s">
        <v>27</v>
      </c>
      <c r="E81" s="1" t="s">
        <v>221</v>
      </c>
      <c r="F81" s="2"/>
      <c r="G81" s="7">
        <v>0</v>
      </c>
      <c r="H81" s="8">
        <f>H82</f>
        <v>0</v>
      </c>
      <c r="I81" s="7">
        <f t="shared" ref="I81:I166" si="10">G81+H81</f>
        <v>0</v>
      </c>
      <c r="J81" s="8">
        <f>J82</f>
        <v>0</v>
      </c>
      <c r="K81" s="7">
        <f t="shared" ref="K81:K150" si="11">I81+J81</f>
        <v>0</v>
      </c>
      <c r="L81" s="8">
        <f>L82</f>
        <v>0</v>
      </c>
      <c r="M81" s="9">
        <f t="shared" ref="M81:M149" si="12">K81+L81</f>
        <v>0</v>
      </c>
      <c r="N81" s="10">
        <f>N82</f>
        <v>0</v>
      </c>
      <c r="O81" s="9">
        <f t="shared" ref="O81:O149" si="13">M81+N81</f>
        <v>0</v>
      </c>
      <c r="P81" s="10">
        <f>P82</f>
        <v>0</v>
      </c>
      <c r="Q81" s="9">
        <f t="shared" si="8"/>
        <v>0</v>
      </c>
      <c r="R81" s="10">
        <f>R82</f>
        <v>0</v>
      </c>
      <c r="S81" s="9">
        <f t="shared" si="9"/>
        <v>0</v>
      </c>
      <c r="T81" s="9">
        <f>T82</f>
        <v>0</v>
      </c>
      <c r="U81" s="20">
        <v>0</v>
      </c>
    </row>
    <row r="82" spans="1:21" ht="38.25" hidden="1">
      <c r="A82" s="3" t="s">
        <v>32</v>
      </c>
      <c r="B82" s="2" t="s">
        <v>5</v>
      </c>
      <c r="C82" s="2" t="s">
        <v>21</v>
      </c>
      <c r="D82" s="2" t="s">
        <v>27</v>
      </c>
      <c r="E82" s="1" t="s">
        <v>221</v>
      </c>
      <c r="F82" s="2">
        <v>200</v>
      </c>
      <c r="G82" s="7">
        <v>0</v>
      </c>
      <c r="H82" s="8"/>
      <c r="I82" s="7">
        <f t="shared" si="10"/>
        <v>0</v>
      </c>
      <c r="J82" s="8"/>
      <c r="K82" s="7">
        <f t="shared" si="11"/>
        <v>0</v>
      </c>
      <c r="L82" s="8"/>
      <c r="M82" s="9">
        <f t="shared" si="12"/>
        <v>0</v>
      </c>
      <c r="N82" s="10"/>
      <c r="O82" s="9">
        <f t="shared" si="13"/>
        <v>0</v>
      </c>
      <c r="P82" s="10"/>
      <c r="Q82" s="9">
        <f t="shared" si="8"/>
        <v>0</v>
      </c>
      <c r="R82" s="10"/>
      <c r="S82" s="9">
        <f t="shared" si="9"/>
        <v>0</v>
      </c>
      <c r="T82" s="9">
        <v>0</v>
      </c>
      <c r="U82" s="20">
        <v>0</v>
      </c>
    </row>
    <row r="83" spans="1:21" ht="89.25">
      <c r="A83" s="3" t="s">
        <v>357</v>
      </c>
      <c r="B83" s="2" t="s">
        <v>5</v>
      </c>
      <c r="C83" s="2" t="s">
        <v>21</v>
      </c>
      <c r="D83" s="2" t="s">
        <v>27</v>
      </c>
      <c r="E83" s="1" t="s">
        <v>202</v>
      </c>
      <c r="F83" s="2"/>
      <c r="G83" s="7">
        <v>7800.4130000000014</v>
      </c>
      <c r="H83" s="8">
        <f>H84</f>
        <v>0</v>
      </c>
      <c r="I83" s="7">
        <f t="shared" si="10"/>
        <v>7800.4130000000014</v>
      </c>
      <c r="J83" s="8">
        <f>J84</f>
        <v>0</v>
      </c>
      <c r="K83" s="7">
        <f t="shared" si="11"/>
        <v>7800.4130000000014</v>
      </c>
      <c r="L83" s="8">
        <f>L84</f>
        <v>0</v>
      </c>
      <c r="M83" s="9">
        <f t="shared" si="12"/>
        <v>7800.4130000000014</v>
      </c>
      <c r="N83" s="10">
        <f>N84</f>
        <v>0</v>
      </c>
      <c r="O83" s="9">
        <f t="shared" si="13"/>
        <v>7800.4130000000014</v>
      </c>
      <c r="P83" s="10">
        <f>P84</f>
        <v>0</v>
      </c>
      <c r="Q83" s="9">
        <f t="shared" si="8"/>
        <v>7800.4130000000014</v>
      </c>
      <c r="R83" s="10">
        <f>R84</f>
        <v>0</v>
      </c>
      <c r="S83" s="9">
        <f t="shared" si="9"/>
        <v>7800.4130000000014</v>
      </c>
      <c r="T83" s="9">
        <f>T84</f>
        <v>0</v>
      </c>
      <c r="U83" s="20">
        <f t="shared" si="7"/>
        <v>0</v>
      </c>
    </row>
    <row r="84" spans="1:21" ht="38.25">
      <c r="A84" s="3" t="s">
        <v>32</v>
      </c>
      <c r="B84" s="2" t="s">
        <v>5</v>
      </c>
      <c r="C84" s="2" t="s">
        <v>21</v>
      </c>
      <c r="D84" s="2" t="s">
        <v>27</v>
      </c>
      <c r="E84" s="1" t="s">
        <v>202</v>
      </c>
      <c r="F84" s="2">
        <v>200</v>
      </c>
      <c r="G84" s="7">
        <v>7800.4130000000014</v>
      </c>
      <c r="H84" s="8"/>
      <c r="I84" s="7">
        <f t="shared" si="10"/>
        <v>7800.4130000000014</v>
      </c>
      <c r="J84" s="8">
        <f>1900.38843-1900.38843</f>
        <v>0</v>
      </c>
      <c r="K84" s="7">
        <f t="shared" si="11"/>
        <v>7800.4130000000014</v>
      </c>
      <c r="L84" s="8">
        <f>1900.38843-1900.38843</f>
        <v>0</v>
      </c>
      <c r="M84" s="9">
        <f t="shared" si="12"/>
        <v>7800.4130000000014</v>
      </c>
      <c r="N84" s="10">
        <f>1900.38843-1900.38843</f>
        <v>0</v>
      </c>
      <c r="O84" s="9">
        <f t="shared" si="13"/>
        <v>7800.4130000000014</v>
      </c>
      <c r="P84" s="10">
        <f>1900.38843-1900.38843</f>
        <v>0</v>
      </c>
      <c r="Q84" s="9">
        <f t="shared" si="8"/>
        <v>7800.4130000000014</v>
      </c>
      <c r="R84" s="10">
        <f>1900.38843-1900.38843</f>
        <v>0</v>
      </c>
      <c r="S84" s="9">
        <f t="shared" si="9"/>
        <v>7800.4130000000014</v>
      </c>
      <c r="T84" s="9">
        <f>1900.38843-1900.38843</f>
        <v>0</v>
      </c>
      <c r="U84" s="20">
        <f t="shared" si="7"/>
        <v>0</v>
      </c>
    </row>
    <row r="85" spans="1:21" ht="44.25" hidden="1" customHeight="1">
      <c r="A85" s="3" t="s">
        <v>256</v>
      </c>
      <c r="B85" s="2" t="s">
        <v>5</v>
      </c>
      <c r="C85" s="2" t="s">
        <v>21</v>
      </c>
      <c r="D85" s="2" t="s">
        <v>27</v>
      </c>
      <c r="E85" s="1" t="s">
        <v>257</v>
      </c>
      <c r="F85" s="2"/>
      <c r="G85" s="7">
        <v>0</v>
      </c>
      <c r="H85" s="8">
        <f>H86</f>
        <v>0</v>
      </c>
      <c r="I85" s="7">
        <f t="shared" si="10"/>
        <v>0</v>
      </c>
      <c r="J85" s="8">
        <f>J86</f>
        <v>0</v>
      </c>
      <c r="K85" s="7">
        <f t="shared" si="11"/>
        <v>0</v>
      </c>
      <c r="L85" s="8">
        <f>L86</f>
        <v>0</v>
      </c>
      <c r="M85" s="9">
        <f t="shared" si="12"/>
        <v>0</v>
      </c>
      <c r="N85" s="10">
        <f>N86</f>
        <v>0</v>
      </c>
      <c r="O85" s="9">
        <f t="shared" si="13"/>
        <v>0</v>
      </c>
      <c r="P85" s="10">
        <f>P86</f>
        <v>0</v>
      </c>
      <c r="Q85" s="9">
        <f t="shared" si="8"/>
        <v>0</v>
      </c>
      <c r="R85" s="10">
        <f>R86</f>
        <v>0</v>
      </c>
      <c r="S85" s="9">
        <f t="shared" si="9"/>
        <v>0</v>
      </c>
      <c r="T85" s="9">
        <f>T86</f>
        <v>0</v>
      </c>
      <c r="U85" s="20">
        <v>0</v>
      </c>
    </row>
    <row r="86" spans="1:21" ht="38.25" hidden="1">
      <c r="A86" s="3" t="s">
        <v>32</v>
      </c>
      <c r="B86" s="2" t="s">
        <v>5</v>
      </c>
      <c r="C86" s="2" t="s">
        <v>21</v>
      </c>
      <c r="D86" s="2" t="s">
        <v>27</v>
      </c>
      <c r="E86" s="1" t="s">
        <v>257</v>
      </c>
      <c r="F86" s="2">
        <v>200</v>
      </c>
      <c r="G86" s="7">
        <v>0</v>
      </c>
      <c r="H86" s="8"/>
      <c r="I86" s="7">
        <f t="shared" si="10"/>
        <v>0</v>
      </c>
      <c r="J86" s="8"/>
      <c r="K86" s="7">
        <f t="shared" si="11"/>
        <v>0</v>
      </c>
      <c r="L86" s="8"/>
      <c r="M86" s="9">
        <f t="shared" si="12"/>
        <v>0</v>
      </c>
      <c r="N86" s="10"/>
      <c r="O86" s="9">
        <f t="shared" si="13"/>
        <v>0</v>
      </c>
      <c r="P86" s="10"/>
      <c r="Q86" s="9">
        <f t="shared" si="8"/>
        <v>0</v>
      </c>
      <c r="R86" s="10"/>
      <c r="S86" s="9">
        <f t="shared" si="9"/>
        <v>0</v>
      </c>
      <c r="T86" s="9">
        <v>0</v>
      </c>
      <c r="U86" s="20">
        <v>0</v>
      </c>
    </row>
    <row r="87" spans="1:21" ht="45.75" customHeight="1">
      <c r="A87" s="3" t="s">
        <v>256</v>
      </c>
      <c r="B87" s="2" t="s">
        <v>5</v>
      </c>
      <c r="C87" s="2" t="s">
        <v>21</v>
      </c>
      <c r="D87" s="2" t="s">
        <v>27</v>
      </c>
      <c r="E87" s="1" t="s">
        <v>384</v>
      </c>
      <c r="F87" s="2"/>
      <c r="G87" s="7"/>
      <c r="H87" s="8"/>
      <c r="I87" s="7">
        <f t="shared" si="10"/>
        <v>0</v>
      </c>
      <c r="J87" s="8">
        <f>J88</f>
        <v>2824.7094999999999</v>
      </c>
      <c r="K87" s="7">
        <f t="shared" si="11"/>
        <v>2824.7094999999999</v>
      </c>
      <c r="L87" s="8">
        <f>L88</f>
        <v>46582.6705</v>
      </c>
      <c r="M87" s="9">
        <f t="shared" si="12"/>
        <v>49407.38</v>
      </c>
      <c r="N87" s="10">
        <f>N88</f>
        <v>0</v>
      </c>
      <c r="O87" s="9">
        <f t="shared" si="13"/>
        <v>49407.38</v>
      </c>
      <c r="P87" s="10">
        <f>P88</f>
        <v>-533.07964000000004</v>
      </c>
      <c r="Q87" s="9">
        <f t="shared" si="8"/>
        <v>48874.300359999994</v>
      </c>
      <c r="R87" s="10">
        <f>R88</f>
        <v>-45.985759999999999</v>
      </c>
      <c r="S87" s="9">
        <f t="shared" si="9"/>
        <v>48828.314599999991</v>
      </c>
      <c r="T87" s="9">
        <f>T88</f>
        <v>0</v>
      </c>
      <c r="U87" s="20">
        <f t="shared" si="7"/>
        <v>0</v>
      </c>
    </row>
    <row r="88" spans="1:21" ht="38.25">
      <c r="A88" s="3" t="s">
        <v>32</v>
      </c>
      <c r="B88" s="2" t="s">
        <v>5</v>
      </c>
      <c r="C88" s="2" t="s">
        <v>21</v>
      </c>
      <c r="D88" s="2" t="s">
        <v>27</v>
      </c>
      <c r="E88" s="1" t="s">
        <v>384</v>
      </c>
      <c r="F88" s="2">
        <v>200</v>
      </c>
      <c r="G88" s="7"/>
      <c r="H88" s="8"/>
      <c r="I88" s="7">
        <f t="shared" si="10"/>
        <v>0</v>
      </c>
      <c r="J88" s="8">
        <f>700+1900.38843+224.32107</f>
        <v>2824.7094999999999</v>
      </c>
      <c r="K88" s="7">
        <f t="shared" si="11"/>
        <v>2824.7094999999999</v>
      </c>
      <c r="L88" s="8">
        <v>46582.6705</v>
      </c>
      <c r="M88" s="9">
        <f t="shared" si="12"/>
        <v>49407.38</v>
      </c>
      <c r="N88" s="10"/>
      <c r="O88" s="9">
        <f t="shared" si="13"/>
        <v>49407.38</v>
      </c>
      <c r="P88" s="10">
        <v>-533.07964000000004</v>
      </c>
      <c r="Q88" s="9">
        <f t="shared" si="8"/>
        <v>48874.300359999994</v>
      </c>
      <c r="R88" s="10">
        <v>-45.985759999999999</v>
      </c>
      <c r="S88" s="9">
        <f t="shared" si="9"/>
        <v>48828.314599999991</v>
      </c>
      <c r="T88" s="9">
        <v>0</v>
      </c>
      <c r="U88" s="20">
        <f t="shared" si="7"/>
        <v>0</v>
      </c>
    </row>
    <row r="89" spans="1:21" ht="38.25" hidden="1">
      <c r="A89" s="3" t="s">
        <v>286</v>
      </c>
      <c r="B89" s="2" t="s">
        <v>5</v>
      </c>
      <c r="C89" s="2" t="s">
        <v>21</v>
      </c>
      <c r="D89" s="2" t="s">
        <v>27</v>
      </c>
      <c r="E89" s="14" t="s">
        <v>287</v>
      </c>
      <c r="F89" s="2"/>
      <c r="G89" s="7">
        <v>0</v>
      </c>
      <c r="H89" s="8">
        <f>H90</f>
        <v>0</v>
      </c>
      <c r="I89" s="7">
        <f t="shared" si="10"/>
        <v>0</v>
      </c>
      <c r="J89" s="8">
        <f>J90</f>
        <v>0</v>
      </c>
      <c r="K89" s="7">
        <f t="shared" si="11"/>
        <v>0</v>
      </c>
      <c r="L89" s="8">
        <f>L90</f>
        <v>0</v>
      </c>
      <c r="M89" s="9">
        <f t="shared" si="12"/>
        <v>0</v>
      </c>
      <c r="N89" s="10">
        <f>N90</f>
        <v>0</v>
      </c>
      <c r="O89" s="9">
        <f t="shared" si="13"/>
        <v>0</v>
      </c>
      <c r="P89" s="10">
        <f>P90</f>
        <v>0</v>
      </c>
      <c r="Q89" s="9">
        <f t="shared" si="8"/>
        <v>0</v>
      </c>
      <c r="R89" s="10">
        <f>R90</f>
        <v>0</v>
      </c>
      <c r="S89" s="9">
        <f t="shared" si="9"/>
        <v>0</v>
      </c>
      <c r="T89" s="9">
        <f>T90</f>
        <v>0</v>
      </c>
      <c r="U89" s="20">
        <v>0</v>
      </c>
    </row>
    <row r="90" spans="1:21" ht="38.25" hidden="1">
      <c r="A90" s="3" t="s">
        <v>32</v>
      </c>
      <c r="B90" s="2" t="s">
        <v>5</v>
      </c>
      <c r="C90" s="2" t="s">
        <v>21</v>
      </c>
      <c r="D90" s="2" t="s">
        <v>27</v>
      </c>
      <c r="E90" s="14" t="s">
        <v>287</v>
      </c>
      <c r="F90" s="2">
        <v>200</v>
      </c>
      <c r="G90" s="7">
        <v>0</v>
      </c>
      <c r="H90" s="8"/>
      <c r="I90" s="7">
        <f t="shared" si="10"/>
        <v>0</v>
      </c>
      <c r="J90" s="8"/>
      <c r="K90" s="7">
        <f t="shared" si="11"/>
        <v>0</v>
      </c>
      <c r="L90" s="8"/>
      <c r="M90" s="9">
        <f t="shared" si="12"/>
        <v>0</v>
      </c>
      <c r="N90" s="10"/>
      <c r="O90" s="9">
        <f t="shared" si="13"/>
        <v>0</v>
      </c>
      <c r="P90" s="10"/>
      <c r="Q90" s="9">
        <f t="shared" si="8"/>
        <v>0</v>
      </c>
      <c r="R90" s="10"/>
      <c r="S90" s="9">
        <f t="shared" si="9"/>
        <v>0</v>
      </c>
      <c r="T90" s="9">
        <v>0</v>
      </c>
      <c r="U90" s="20">
        <v>0</v>
      </c>
    </row>
    <row r="91" spans="1:21" ht="15.75" hidden="1">
      <c r="A91" s="3" t="s">
        <v>50</v>
      </c>
      <c r="B91" s="2" t="s">
        <v>5</v>
      </c>
      <c r="C91" s="2" t="s">
        <v>21</v>
      </c>
      <c r="D91" s="2">
        <v>10</v>
      </c>
      <c r="E91" s="1" t="s">
        <v>51</v>
      </c>
      <c r="F91" s="2"/>
      <c r="G91" s="7">
        <v>450.14099999999991</v>
      </c>
      <c r="H91" s="8">
        <f>H92</f>
        <v>0</v>
      </c>
      <c r="I91" s="7">
        <f t="shared" si="10"/>
        <v>450.14099999999991</v>
      </c>
      <c r="J91" s="8">
        <f>J92</f>
        <v>0</v>
      </c>
      <c r="K91" s="7">
        <f t="shared" si="11"/>
        <v>450.14099999999991</v>
      </c>
      <c r="L91" s="8">
        <f>L92</f>
        <v>0</v>
      </c>
      <c r="M91" s="9">
        <f t="shared" si="12"/>
        <v>450.14099999999991</v>
      </c>
      <c r="N91" s="10">
        <f>N92</f>
        <v>-450.14100000000002</v>
      </c>
      <c r="O91" s="9">
        <f t="shared" si="13"/>
        <v>0</v>
      </c>
      <c r="P91" s="10">
        <f>P92</f>
        <v>0</v>
      </c>
      <c r="Q91" s="9">
        <f t="shared" si="8"/>
        <v>0</v>
      </c>
      <c r="R91" s="10">
        <f>R92</f>
        <v>0</v>
      </c>
      <c r="S91" s="9">
        <f t="shared" si="9"/>
        <v>0</v>
      </c>
      <c r="T91" s="9">
        <f>T92</f>
        <v>0</v>
      </c>
      <c r="U91" s="20">
        <v>0</v>
      </c>
    </row>
    <row r="92" spans="1:21" ht="38.25" hidden="1">
      <c r="A92" s="3" t="s">
        <v>32</v>
      </c>
      <c r="B92" s="2" t="s">
        <v>5</v>
      </c>
      <c r="C92" s="2" t="s">
        <v>21</v>
      </c>
      <c r="D92" s="2">
        <v>10</v>
      </c>
      <c r="E92" s="1" t="s">
        <v>51</v>
      </c>
      <c r="F92" s="2">
        <v>200</v>
      </c>
      <c r="G92" s="7">
        <v>450.14099999999991</v>
      </c>
      <c r="H92" s="8"/>
      <c r="I92" s="7">
        <f t="shared" si="10"/>
        <v>450.14099999999991</v>
      </c>
      <c r="J92" s="8"/>
      <c r="K92" s="7">
        <f t="shared" si="11"/>
        <v>450.14099999999991</v>
      </c>
      <c r="L92" s="8"/>
      <c r="M92" s="9">
        <f t="shared" si="12"/>
        <v>450.14099999999991</v>
      </c>
      <c r="N92" s="10">
        <v>-450.14100000000002</v>
      </c>
      <c r="O92" s="9">
        <f t="shared" si="13"/>
        <v>0</v>
      </c>
      <c r="P92" s="10"/>
      <c r="Q92" s="9">
        <f t="shared" si="8"/>
        <v>0</v>
      </c>
      <c r="R92" s="10"/>
      <c r="S92" s="9">
        <f t="shared" si="9"/>
        <v>0</v>
      </c>
      <c r="T92" s="9">
        <v>0</v>
      </c>
      <c r="U92" s="20">
        <v>0</v>
      </c>
    </row>
    <row r="93" spans="1:21" ht="51" hidden="1">
      <c r="A93" s="3" t="s">
        <v>52</v>
      </c>
      <c r="B93" s="2" t="s">
        <v>5</v>
      </c>
      <c r="C93" s="2" t="s">
        <v>21</v>
      </c>
      <c r="D93" s="2">
        <v>12</v>
      </c>
      <c r="E93" s="1" t="s">
        <v>53</v>
      </c>
      <c r="F93" s="2"/>
      <c r="G93" s="7">
        <v>0</v>
      </c>
      <c r="H93" s="8">
        <f>H94</f>
        <v>0</v>
      </c>
      <c r="I93" s="7">
        <f t="shared" si="10"/>
        <v>0</v>
      </c>
      <c r="J93" s="8">
        <f>J94</f>
        <v>0</v>
      </c>
      <c r="K93" s="7">
        <f t="shared" si="11"/>
        <v>0</v>
      </c>
      <c r="L93" s="8">
        <f>L94</f>
        <v>0</v>
      </c>
      <c r="M93" s="9">
        <f t="shared" si="12"/>
        <v>0</v>
      </c>
      <c r="N93" s="10">
        <f>N94</f>
        <v>0</v>
      </c>
      <c r="O93" s="9">
        <f t="shared" si="13"/>
        <v>0</v>
      </c>
      <c r="P93" s="10">
        <f>P94</f>
        <v>0</v>
      </c>
      <c r="Q93" s="9">
        <f t="shared" si="8"/>
        <v>0</v>
      </c>
      <c r="R93" s="10">
        <f>R94</f>
        <v>0</v>
      </c>
      <c r="S93" s="9">
        <f t="shared" si="9"/>
        <v>0</v>
      </c>
      <c r="T93" s="9">
        <f>T94</f>
        <v>0</v>
      </c>
      <c r="U93" s="20">
        <v>0</v>
      </c>
    </row>
    <row r="94" spans="1:21" ht="15.75" hidden="1">
      <c r="A94" s="3" t="s">
        <v>54</v>
      </c>
      <c r="B94" s="2" t="s">
        <v>5</v>
      </c>
      <c r="C94" s="2" t="s">
        <v>21</v>
      </c>
      <c r="D94" s="2">
        <v>12</v>
      </c>
      <c r="E94" s="1" t="s">
        <v>53</v>
      </c>
      <c r="F94" s="2">
        <v>800</v>
      </c>
      <c r="G94" s="7">
        <v>0</v>
      </c>
      <c r="H94" s="8"/>
      <c r="I94" s="7">
        <f t="shared" si="10"/>
        <v>0</v>
      </c>
      <c r="J94" s="8"/>
      <c r="K94" s="7">
        <f t="shared" si="11"/>
        <v>0</v>
      </c>
      <c r="L94" s="8"/>
      <c r="M94" s="9">
        <f t="shared" si="12"/>
        <v>0</v>
      </c>
      <c r="N94" s="10"/>
      <c r="O94" s="9">
        <f t="shared" si="13"/>
        <v>0</v>
      </c>
      <c r="P94" s="10"/>
      <c r="Q94" s="9">
        <f t="shared" si="8"/>
        <v>0</v>
      </c>
      <c r="R94" s="10"/>
      <c r="S94" s="9">
        <f t="shared" si="9"/>
        <v>0</v>
      </c>
      <c r="T94" s="9">
        <v>0</v>
      </c>
      <c r="U94" s="20">
        <v>0</v>
      </c>
    </row>
    <row r="95" spans="1:21" ht="25.5">
      <c r="A95" s="3" t="s">
        <v>265</v>
      </c>
      <c r="B95" s="2" t="s">
        <v>5</v>
      </c>
      <c r="C95" s="2" t="s">
        <v>21</v>
      </c>
      <c r="D95" s="2">
        <v>12</v>
      </c>
      <c r="E95" s="1" t="s">
        <v>266</v>
      </c>
      <c r="F95" s="2"/>
      <c r="G95" s="7">
        <v>556.92700000000013</v>
      </c>
      <c r="H95" s="8">
        <f>H96</f>
        <v>0</v>
      </c>
      <c r="I95" s="7">
        <f t="shared" si="10"/>
        <v>556.92700000000013</v>
      </c>
      <c r="J95" s="8">
        <f>J96</f>
        <v>0</v>
      </c>
      <c r="K95" s="7">
        <f t="shared" si="11"/>
        <v>556.92700000000013</v>
      </c>
      <c r="L95" s="8">
        <f>L96</f>
        <v>0</v>
      </c>
      <c r="M95" s="9">
        <f t="shared" si="12"/>
        <v>556.92700000000013</v>
      </c>
      <c r="N95" s="10">
        <f>N96</f>
        <v>0</v>
      </c>
      <c r="O95" s="9">
        <f t="shared" si="13"/>
        <v>556.92700000000013</v>
      </c>
      <c r="P95" s="10">
        <f>P96</f>
        <v>0</v>
      </c>
      <c r="Q95" s="9">
        <f t="shared" si="8"/>
        <v>556.92700000000013</v>
      </c>
      <c r="R95" s="10">
        <f>R96</f>
        <v>0</v>
      </c>
      <c r="S95" s="9">
        <f t="shared" si="9"/>
        <v>556.92700000000013</v>
      </c>
      <c r="T95" s="9">
        <f>T96</f>
        <v>0</v>
      </c>
      <c r="U95" s="20">
        <f t="shared" si="7"/>
        <v>0</v>
      </c>
    </row>
    <row r="96" spans="1:21" ht="15.75">
      <c r="A96" s="3" t="s">
        <v>54</v>
      </c>
      <c r="B96" s="2" t="s">
        <v>5</v>
      </c>
      <c r="C96" s="2" t="s">
        <v>21</v>
      </c>
      <c r="D96" s="2">
        <v>12</v>
      </c>
      <c r="E96" s="1" t="s">
        <v>266</v>
      </c>
      <c r="F96" s="2">
        <v>800</v>
      </c>
      <c r="G96" s="7">
        <v>556.92700000000013</v>
      </c>
      <c r="H96" s="8"/>
      <c r="I96" s="7">
        <f t="shared" si="10"/>
        <v>556.92700000000013</v>
      </c>
      <c r="J96" s="8"/>
      <c r="K96" s="7">
        <f t="shared" si="11"/>
        <v>556.92700000000013</v>
      </c>
      <c r="L96" s="8"/>
      <c r="M96" s="9">
        <f t="shared" si="12"/>
        <v>556.92700000000013</v>
      </c>
      <c r="N96" s="10"/>
      <c r="O96" s="9">
        <f t="shared" si="13"/>
        <v>556.92700000000013</v>
      </c>
      <c r="P96" s="10"/>
      <c r="Q96" s="9">
        <f t="shared" si="8"/>
        <v>556.92700000000013</v>
      </c>
      <c r="R96" s="10"/>
      <c r="S96" s="9">
        <f t="shared" si="9"/>
        <v>556.92700000000013</v>
      </c>
      <c r="T96" s="9">
        <v>0</v>
      </c>
      <c r="U96" s="20">
        <f t="shared" si="7"/>
        <v>0</v>
      </c>
    </row>
    <row r="97" spans="1:21" ht="25.5" hidden="1">
      <c r="A97" s="3" t="s">
        <v>194</v>
      </c>
      <c r="B97" s="2" t="s">
        <v>5</v>
      </c>
      <c r="C97" s="2" t="s">
        <v>21</v>
      </c>
      <c r="D97" s="2">
        <v>12</v>
      </c>
      <c r="E97" s="14" t="s">
        <v>195</v>
      </c>
      <c r="F97" s="2"/>
      <c r="G97" s="7">
        <v>0</v>
      </c>
      <c r="H97" s="8">
        <f>H98</f>
        <v>0</v>
      </c>
      <c r="I97" s="7">
        <f t="shared" si="10"/>
        <v>0</v>
      </c>
      <c r="J97" s="8">
        <f>J98</f>
        <v>0</v>
      </c>
      <c r="K97" s="7">
        <f t="shared" si="11"/>
        <v>0</v>
      </c>
      <c r="L97" s="8">
        <f>L98</f>
        <v>0</v>
      </c>
      <c r="M97" s="9">
        <f t="shared" si="12"/>
        <v>0</v>
      </c>
      <c r="N97" s="10">
        <f>N98</f>
        <v>0</v>
      </c>
      <c r="O97" s="9">
        <f t="shared" si="13"/>
        <v>0</v>
      </c>
      <c r="P97" s="10">
        <f>P98</f>
        <v>0</v>
      </c>
      <c r="Q97" s="9">
        <f t="shared" si="8"/>
        <v>0</v>
      </c>
      <c r="R97" s="10">
        <f>R98</f>
        <v>0</v>
      </c>
      <c r="S97" s="9">
        <f t="shared" si="9"/>
        <v>0</v>
      </c>
      <c r="T97" s="9">
        <f>T98</f>
        <v>0</v>
      </c>
      <c r="U97" s="20">
        <v>0</v>
      </c>
    </row>
    <row r="98" spans="1:21" ht="38.25" hidden="1">
      <c r="A98" s="3" t="s">
        <v>32</v>
      </c>
      <c r="B98" s="2" t="s">
        <v>5</v>
      </c>
      <c r="C98" s="2" t="s">
        <v>21</v>
      </c>
      <c r="D98" s="2">
        <v>12</v>
      </c>
      <c r="E98" s="14" t="s">
        <v>195</v>
      </c>
      <c r="F98" s="2">
        <v>200</v>
      </c>
      <c r="G98" s="7">
        <v>0</v>
      </c>
      <c r="H98" s="8"/>
      <c r="I98" s="7">
        <f t="shared" si="10"/>
        <v>0</v>
      </c>
      <c r="J98" s="8"/>
      <c r="K98" s="7">
        <f t="shared" si="11"/>
        <v>0</v>
      </c>
      <c r="L98" s="8"/>
      <c r="M98" s="9">
        <f t="shared" si="12"/>
        <v>0</v>
      </c>
      <c r="N98" s="10"/>
      <c r="O98" s="9">
        <f t="shared" si="13"/>
        <v>0</v>
      </c>
      <c r="P98" s="10"/>
      <c r="Q98" s="9">
        <f t="shared" si="8"/>
        <v>0</v>
      </c>
      <c r="R98" s="10"/>
      <c r="S98" s="9">
        <f t="shared" si="9"/>
        <v>0</v>
      </c>
      <c r="T98" s="9">
        <v>0</v>
      </c>
      <c r="U98" s="20">
        <v>0</v>
      </c>
    </row>
    <row r="99" spans="1:21" ht="51" hidden="1">
      <c r="A99" s="3" t="s">
        <v>244</v>
      </c>
      <c r="B99" s="2" t="s">
        <v>5</v>
      </c>
      <c r="C99" s="2" t="s">
        <v>21</v>
      </c>
      <c r="D99" s="2">
        <v>12</v>
      </c>
      <c r="E99" s="1" t="s">
        <v>245</v>
      </c>
      <c r="F99" s="2"/>
      <c r="G99" s="7">
        <v>0</v>
      </c>
      <c r="H99" s="8">
        <f>H100</f>
        <v>0</v>
      </c>
      <c r="I99" s="7">
        <f t="shared" si="10"/>
        <v>0</v>
      </c>
      <c r="J99" s="8">
        <f>J100</f>
        <v>0</v>
      </c>
      <c r="K99" s="7">
        <f t="shared" si="11"/>
        <v>0</v>
      </c>
      <c r="L99" s="8">
        <f>L100</f>
        <v>0</v>
      </c>
      <c r="M99" s="9">
        <f t="shared" si="12"/>
        <v>0</v>
      </c>
      <c r="N99" s="10">
        <f>N100</f>
        <v>0</v>
      </c>
      <c r="O99" s="9">
        <f t="shared" si="13"/>
        <v>0</v>
      </c>
      <c r="P99" s="10">
        <f>P100</f>
        <v>0</v>
      </c>
      <c r="Q99" s="9">
        <f t="shared" si="8"/>
        <v>0</v>
      </c>
      <c r="R99" s="10">
        <f>R100</f>
        <v>0</v>
      </c>
      <c r="S99" s="9">
        <f t="shared" si="9"/>
        <v>0</v>
      </c>
      <c r="T99" s="9">
        <f>T100</f>
        <v>0</v>
      </c>
      <c r="U99" s="20">
        <v>0</v>
      </c>
    </row>
    <row r="100" spans="1:21" ht="38.25" hidden="1">
      <c r="A100" s="3" t="s">
        <v>32</v>
      </c>
      <c r="B100" s="2" t="s">
        <v>5</v>
      </c>
      <c r="C100" s="2" t="s">
        <v>21</v>
      </c>
      <c r="D100" s="2">
        <v>12</v>
      </c>
      <c r="E100" s="1" t="s">
        <v>245</v>
      </c>
      <c r="F100" s="2">
        <v>200</v>
      </c>
      <c r="G100" s="7">
        <v>0</v>
      </c>
      <c r="H100" s="8"/>
      <c r="I100" s="7">
        <f t="shared" si="10"/>
        <v>0</v>
      </c>
      <c r="J100" s="8"/>
      <c r="K100" s="7">
        <f t="shared" si="11"/>
        <v>0</v>
      </c>
      <c r="L100" s="8"/>
      <c r="M100" s="9">
        <f t="shared" si="12"/>
        <v>0</v>
      </c>
      <c r="N100" s="10"/>
      <c r="O100" s="9">
        <f t="shared" si="13"/>
        <v>0</v>
      </c>
      <c r="P100" s="10"/>
      <c r="Q100" s="9">
        <f t="shared" si="8"/>
        <v>0</v>
      </c>
      <c r="R100" s="10"/>
      <c r="S100" s="9">
        <f t="shared" si="9"/>
        <v>0</v>
      </c>
      <c r="T100" s="9">
        <v>0</v>
      </c>
      <c r="U100" s="20">
        <v>0</v>
      </c>
    </row>
    <row r="101" spans="1:21" ht="120.75" customHeight="1">
      <c r="A101" s="3" t="s">
        <v>396</v>
      </c>
      <c r="B101" s="2" t="s">
        <v>5</v>
      </c>
      <c r="C101" s="2" t="s">
        <v>22</v>
      </c>
      <c r="D101" s="2" t="s">
        <v>19</v>
      </c>
      <c r="E101" s="14" t="s">
        <v>397</v>
      </c>
      <c r="F101" s="2"/>
      <c r="G101" s="7"/>
      <c r="H101" s="8"/>
      <c r="I101" s="7"/>
      <c r="J101" s="8"/>
      <c r="K101" s="7"/>
      <c r="L101" s="8"/>
      <c r="M101" s="9"/>
      <c r="N101" s="10"/>
      <c r="O101" s="9">
        <f t="shared" si="13"/>
        <v>0</v>
      </c>
      <c r="P101" s="10">
        <f>P102</f>
        <v>500.46199999999999</v>
      </c>
      <c r="Q101" s="9">
        <f t="shared" si="8"/>
        <v>500.46199999999999</v>
      </c>
      <c r="R101" s="10">
        <f>R102</f>
        <v>-0.99299999999999999</v>
      </c>
      <c r="S101" s="9">
        <f t="shared" si="9"/>
        <v>499.46899999999999</v>
      </c>
      <c r="T101" s="9">
        <f>T102</f>
        <v>0</v>
      </c>
      <c r="U101" s="20">
        <f t="shared" si="7"/>
        <v>0</v>
      </c>
    </row>
    <row r="102" spans="1:21" ht="15.75">
      <c r="A102" s="15" t="s">
        <v>54</v>
      </c>
      <c r="B102" s="2" t="s">
        <v>5</v>
      </c>
      <c r="C102" s="2" t="s">
        <v>22</v>
      </c>
      <c r="D102" s="2" t="s">
        <v>19</v>
      </c>
      <c r="E102" s="14" t="s">
        <v>397</v>
      </c>
      <c r="F102" s="2">
        <v>800</v>
      </c>
      <c r="G102" s="7"/>
      <c r="H102" s="8"/>
      <c r="I102" s="7"/>
      <c r="J102" s="8"/>
      <c r="K102" s="7"/>
      <c r="L102" s="8"/>
      <c r="M102" s="9"/>
      <c r="N102" s="10"/>
      <c r="O102" s="9">
        <f t="shared" si="13"/>
        <v>0</v>
      </c>
      <c r="P102" s="10">
        <v>500.46199999999999</v>
      </c>
      <c r="Q102" s="9">
        <f t="shared" si="8"/>
        <v>500.46199999999999</v>
      </c>
      <c r="R102" s="10">
        <v>-0.99299999999999999</v>
      </c>
      <c r="S102" s="9">
        <f t="shared" si="9"/>
        <v>499.46899999999999</v>
      </c>
      <c r="T102" s="9">
        <v>0</v>
      </c>
      <c r="U102" s="20">
        <f t="shared" si="7"/>
        <v>0</v>
      </c>
    </row>
    <row r="103" spans="1:21" ht="38.25">
      <c r="A103" s="3" t="s">
        <v>204</v>
      </c>
      <c r="B103" s="2" t="s">
        <v>5</v>
      </c>
      <c r="C103" s="2" t="s">
        <v>22</v>
      </c>
      <c r="D103" s="2" t="s">
        <v>19</v>
      </c>
      <c r="E103" s="1" t="s">
        <v>205</v>
      </c>
      <c r="F103" s="2"/>
      <c r="G103" s="7">
        <v>0</v>
      </c>
      <c r="H103" s="8">
        <f>H104</f>
        <v>50</v>
      </c>
      <c r="I103" s="7">
        <f t="shared" si="10"/>
        <v>50</v>
      </c>
      <c r="J103" s="8">
        <f>J104</f>
        <v>0</v>
      </c>
      <c r="K103" s="7">
        <f t="shared" si="11"/>
        <v>50</v>
      </c>
      <c r="L103" s="8">
        <f>L104</f>
        <v>0</v>
      </c>
      <c r="M103" s="9">
        <f t="shared" si="12"/>
        <v>50</v>
      </c>
      <c r="N103" s="10">
        <f>N104</f>
        <v>0</v>
      </c>
      <c r="O103" s="9">
        <f t="shared" si="13"/>
        <v>50</v>
      </c>
      <c r="P103" s="10">
        <f>P104</f>
        <v>0</v>
      </c>
      <c r="Q103" s="9">
        <f t="shared" si="8"/>
        <v>50</v>
      </c>
      <c r="R103" s="10">
        <f>R104</f>
        <v>0</v>
      </c>
      <c r="S103" s="9">
        <f t="shared" si="9"/>
        <v>50</v>
      </c>
      <c r="T103" s="9">
        <f>T104</f>
        <v>50</v>
      </c>
      <c r="U103" s="20">
        <f t="shared" si="7"/>
        <v>100</v>
      </c>
    </row>
    <row r="104" spans="1:21" ht="38.25">
      <c r="A104" s="3" t="s">
        <v>32</v>
      </c>
      <c r="B104" s="2" t="s">
        <v>5</v>
      </c>
      <c r="C104" s="2" t="s">
        <v>22</v>
      </c>
      <c r="D104" s="2" t="s">
        <v>19</v>
      </c>
      <c r="E104" s="1" t="s">
        <v>205</v>
      </c>
      <c r="F104" s="2">
        <v>200</v>
      </c>
      <c r="G104" s="7">
        <v>0</v>
      </c>
      <c r="H104" s="8">
        <v>50</v>
      </c>
      <c r="I104" s="7">
        <f t="shared" si="10"/>
        <v>50</v>
      </c>
      <c r="J104" s="8"/>
      <c r="K104" s="7">
        <f t="shared" si="11"/>
        <v>50</v>
      </c>
      <c r="L104" s="8"/>
      <c r="M104" s="9">
        <f t="shared" si="12"/>
        <v>50</v>
      </c>
      <c r="N104" s="10"/>
      <c r="O104" s="9">
        <f t="shared" si="13"/>
        <v>50</v>
      </c>
      <c r="P104" s="10"/>
      <c r="Q104" s="9">
        <f t="shared" si="8"/>
        <v>50</v>
      </c>
      <c r="R104" s="10"/>
      <c r="S104" s="9">
        <f t="shared" si="9"/>
        <v>50</v>
      </c>
      <c r="T104" s="9">
        <v>50</v>
      </c>
      <c r="U104" s="20">
        <f t="shared" si="7"/>
        <v>100</v>
      </c>
    </row>
    <row r="105" spans="1:21" ht="15.75" hidden="1">
      <c r="A105" s="3" t="s">
        <v>206</v>
      </c>
      <c r="B105" s="2" t="s">
        <v>5</v>
      </c>
      <c r="C105" s="2" t="s">
        <v>22</v>
      </c>
      <c r="D105" s="2" t="s">
        <v>19</v>
      </c>
      <c r="E105" s="1" t="s">
        <v>207</v>
      </c>
      <c r="F105" s="2"/>
      <c r="G105" s="7">
        <v>205</v>
      </c>
      <c r="H105" s="8">
        <f>H106</f>
        <v>0</v>
      </c>
      <c r="I105" s="7">
        <f t="shared" si="10"/>
        <v>205</v>
      </c>
      <c r="J105" s="8">
        <f>J106</f>
        <v>-205</v>
      </c>
      <c r="K105" s="7">
        <f t="shared" si="11"/>
        <v>0</v>
      </c>
      <c r="L105" s="8">
        <f>L106</f>
        <v>0</v>
      </c>
      <c r="M105" s="9">
        <f t="shared" si="12"/>
        <v>0</v>
      </c>
      <c r="N105" s="10">
        <f>N106</f>
        <v>0</v>
      </c>
      <c r="O105" s="9">
        <f t="shared" si="13"/>
        <v>0</v>
      </c>
      <c r="P105" s="10">
        <f>P106</f>
        <v>0</v>
      </c>
      <c r="Q105" s="9">
        <f t="shared" si="8"/>
        <v>0</v>
      </c>
      <c r="R105" s="10">
        <f>R106</f>
        <v>0</v>
      </c>
      <c r="S105" s="9">
        <f t="shared" si="9"/>
        <v>0</v>
      </c>
      <c r="T105" s="9">
        <f>T106</f>
        <v>0</v>
      </c>
      <c r="U105" s="20">
        <v>0</v>
      </c>
    </row>
    <row r="106" spans="1:21" ht="38.25" hidden="1">
      <c r="A106" s="3" t="s">
        <v>32</v>
      </c>
      <c r="B106" s="2" t="s">
        <v>5</v>
      </c>
      <c r="C106" s="2" t="s">
        <v>22</v>
      </c>
      <c r="D106" s="2" t="s">
        <v>19</v>
      </c>
      <c r="E106" s="1" t="s">
        <v>207</v>
      </c>
      <c r="F106" s="2">
        <v>200</v>
      </c>
      <c r="G106" s="7">
        <v>205</v>
      </c>
      <c r="H106" s="8"/>
      <c r="I106" s="7">
        <f t="shared" si="10"/>
        <v>205</v>
      </c>
      <c r="J106" s="8">
        <v>-205</v>
      </c>
      <c r="K106" s="7">
        <f t="shared" si="11"/>
        <v>0</v>
      </c>
      <c r="L106" s="8"/>
      <c r="M106" s="9">
        <f t="shared" si="12"/>
        <v>0</v>
      </c>
      <c r="N106" s="10"/>
      <c r="O106" s="9">
        <f t="shared" si="13"/>
        <v>0</v>
      </c>
      <c r="P106" s="10"/>
      <c r="Q106" s="9">
        <f t="shared" si="8"/>
        <v>0</v>
      </c>
      <c r="R106" s="10"/>
      <c r="S106" s="9">
        <f t="shared" si="9"/>
        <v>0</v>
      </c>
      <c r="T106" s="9">
        <v>0</v>
      </c>
      <c r="U106" s="20">
        <v>0</v>
      </c>
    </row>
    <row r="107" spans="1:21" ht="38.25" hidden="1">
      <c r="A107" s="3" t="s">
        <v>208</v>
      </c>
      <c r="B107" s="2" t="s">
        <v>5</v>
      </c>
      <c r="C107" s="2" t="s">
        <v>22</v>
      </c>
      <c r="D107" s="2" t="s">
        <v>19</v>
      </c>
      <c r="E107" s="1" t="s">
        <v>209</v>
      </c>
      <c r="F107" s="2"/>
      <c r="G107" s="7">
        <v>0</v>
      </c>
      <c r="H107" s="8">
        <f>H108</f>
        <v>0</v>
      </c>
      <c r="I107" s="7">
        <f t="shared" si="10"/>
        <v>0</v>
      </c>
      <c r="J107" s="8">
        <f>J108</f>
        <v>0</v>
      </c>
      <c r="K107" s="7">
        <f t="shared" si="11"/>
        <v>0</v>
      </c>
      <c r="L107" s="8">
        <f>L108</f>
        <v>0</v>
      </c>
      <c r="M107" s="9">
        <f t="shared" si="12"/>
        <v>0</v>
      </c>
      <c r="N107" s="10">
        <f>N108</f>
        <v>0</v>
      </c>
      <c r="O107" s="9">
        <f t="shared" si="13"/>
        <v>0</v>
      </c>
      <c r="P107" s="10">
        <f>P108</f>
        <v>0</v>
      </c>
      <c r="Q107" s="9">
        <f t="shared" si="8"/>
        <v>0</v>
      </c>
      <c r="R107" s="10">
        <f>R108</f>
        <v>0</v>
      </c>
      <c r="S107" s="9">
        <f t="shared" si="9"/>
        <v>0</v>
      </c>
      <c r="T107" s="9">
        <f>T108</f>
        <v>0</v>
      </c>
      <c r="U107" s="20">
        <v>0</v>
      </c>
    </row>
    <row r="108" spans="1:21" ht="38.25" hidden="1">
      <c r="A108" s="3" t="s">
        <v>32</v>
      </c>
      <c r="B108" s="2" t="s">
        <v>5</v>
      </c>
      <c r="C108" s="2" t="s">
        <v>22</v>
      </c>
      <c r="D108" s="2" t="s">
        <v>19</v>
      </c>
      <c r="E108" s="1" t="s">
        <v>209</v>
      </c>
      <c r="F108" s="2">
        <v>200</v>
      </c>
      <c r="G108" s="7">
        <v>0</v>
      </c>
      <c r="H108" s="8"/>
      <c r="I108" s="7">
        <f t="shared" si="10"/>
        <v>0</v>
      </c>
      <c r="J108" s="8"/>
      <c r="K108" s="7">
        <f t="shared" si="11"/>
        <v>0</v>
      </c>
      <c r="L108" s="8"/>
      <c r="M108" s="9">
        <f t="shared" si="12"/>
        <v>0</v>
      </c>
      <c r="N108" s="10"/>
      <c r="O108" s="9">
        <f t="shared" si="13"/>
        <v>0</v>
      </c>
      <c r="P108" s="10"/>
      <c r="Q108" s="9">
        <f t="shared" si="8"/>
        <v>0</v>
      </c>
      <c r="R108" s="10"/>
      <c r="S108" s="9">
        <f t="shared" si="9"/>
        <v>0</v>
      </c>
      <c r="T108" s="9">
        <v>0</v>
      </c>
      <c r="U108" s="20">
        <v>0</v>
      </c>
    </row>
    <row r="109" spans="1:21" ht="15.75" hidden="1">
      <c r="A109" s="3" t="s">
        <v>240</v>
      </c>
      <c r="B109" s="2" t="s">
        <v>5</v>
      </c>
      <c r="C109" s="2" t="s">
        <v>22</v>
      </c>
      <c r="D109" s="2" t="s">
        <v>25</v>
      </c>
      <c r="E109" s="1" t="s">
        <v>241</v>
      </c>
      <c r="F109" s="2"/>
      <c r="G109" s="7">
        <v>0</v>
      </c>
      <c r="H109" s="8">
        <f>H110</f>
        <v>0</v>
      </c>
      <c r="I109" s="7">
        <f t="shared" si="10"/>
        <v>0</v>
      </c>
      <c r="J109" s="8">
        <f>J110</f>
        <v>0</v>
      </c>
      <c r="K109" s="7">
        <f t="shared" si="11"/>
        <v>0</v>
      </c>
      <c r="L109" s="8">
        <f>L110</f>
        <v>0</v>
      </c>
      <c r="M109" s="9">
        <f t="shared" si="12"/>
        <v>0</v>
      </c>
      <c r="N109" s="10">
        <f>N110</f>
        <v>0</v>
      </c>
      <c r="O109" s="9">
        <f t="shared" si="13"/>
        <v>0</v>
      </c>
      <c r="P109" s="10">
        <f>P110</f>
        <v>0</v>
      </c>
      <c r="Q109" s="9">
        <f t="shared" si="8"/>
        <v>0</v>
      </c>
      <c r="R109" s="10">
        <f>R110</f>
        <v>0</v>
      </c>
      <c r="S109" s="9">
        <f t="shared" si="9"/>
        <v>0</v>
      </c>
      <c r="T109" s="9">
        <f>T110</f>
        <v>0</v>
      </c>
      <c r="U109" s="20">
        <v>0</v>
      </c>
    </row>
    <row r="110" spans="1:21" ht="38.25" hidden="1">
      <c r="A110" s="3" t="s">
        <v>171</v>
      </c>
      <c r="B110" s="2" t="s">
        <v>5</v>
      </c>
      <c r="C110" s="2" t="s">
        <v>22</v>
      </c>
      <c r="D110" s="2" t="s">
        <v>25</v>
      </c>
      <c r="E110" s="1" t="s">
        <v>241</v>
      </c>
      <c r="F110" s="2">
        <v>400</v>
      </c>
      <c r="G110" s="7">
        <v>0</v>
      </c>
      <c r="H110" s="8"/>
      <c r="I110" s="7">
        <f t="shared" si="10"/>
        <v>0</v>
      </c>
      <c r="J110" s="8"/>
      <c r="K110" s="7">
        <f t="shared" si="11"/>
        <v>0</v>
      </c>
      <c r="L110" s="8"/>
      <c r="M110" s="9">
        <f t="shared" si="12"/>
        <v>0</v>
      </c>
      <c r="N110" s="10"/>
      <c r="O110" s="9">
        <f t="shared" si="13"/>
        <v>0</v>
      </c>
      <c r="P110" s="10"/>
      <c r="Q110" s="9">
        <f t="shared" si="8"/>
        <v>0</v>
      </c>
      <c r="R110" s="10"/>
      <c r="S110" s="9">
        <f t="shared" si="9"/>
        <v>0</v>
      </c>
      <c r="T110" s="9">
        <v>0</v>
      </c>
      <c r="U110" s="20">
        <v>0</v>
      </c>
    </row>
    <row r="111" spans="1:21" ht="102">
      <c r="A111" s="3" t="s">
        <v>263</v>
      </c>
      <c r="B111" s="2" t="s">
        <v>5</v>
      </c>
      <c r="C111" s="2" t="s">
        <v>22</v>
      </c>
      <c r="D111" s="2" t="s">
        <v>25</v>
      </c>
      <c r="E111" s="14" t="s">
        <v>264</v>
      </c>
      <c r="F111" s="2"/>
      <c r="G111" s="7">
        <v>1928.7799999999997</v>
      </c>
      <c r="H111" s="8">
        <f>H112</f>
        <v>0</v>
      </c>
      <c r="I111" s="7">
        <f t="shared" si="10"/>
        <v>1928.7799999999997</v>
      </c>
      <c r="J111" s="8">
        <f>J112</f>
        <v>0</v>
      </c>
      <c r="K111" s="7">
        <f t="shared" si="11"/>
        <v>1928.7799999999997</v>
      </c>
      <c r="L111" s="8">
        <f>L112</f>
        <v>0</v>
      </c>
      <c r="M111" s="9">
        <f t="shared" si="12"/>
        <v>1928.7799999999997</v>
      </c>
      <c r="N111" s="10">
        <f>N112</f>
        <v>0</v>
      </c>
      <c r="O111" s="9">
        <f t="shared" si="13"/>
        <v>1928.7799999999997</v>
      </c>
      <c r="P111" s="10">
        <f>P112</f>
        <v>0</v>
      </c>
      <c r="Q111" s="9">
        <f t="shared" si="8"/>
        <v>1928.7799999999997</v>
      </c>
      <c r="R111" s="10">
        <f>R112</f>
        <v>0</v>
      </c>
      <c r="S111" s="9">
        <f t="shared" si="9"/>
        <v>1928.7799999999997</v>
      </c>
      <c r="T111" s="9">
        <f>T112</f>
        <v>960.34001000000001</v>
      </c>
      <c r="U111" s="20">
        <f t="shared" si="7"/>
        <v>49.790023227117672</v>
      </c>
    </row>
    <row r="112" spans="1:21" ht="15.75">
      <c r="A112" s="3" t="s">
        <v>54</v>
      </c>
      <c r="B112" s="2" t="s">
        <v>5</v>
      </c>
      <c r="C112" s="2" t="s">
        <v>22</v>
      </c>
      <c r="D112" s="2" t="s">
        <v>25</v>
      </c>
      <c r="E112" s="14" t="s">
        <v>264</v>
      </c>
      <c r="F112" s="2">
        <v>800</v>
      </c>
      <c r="G112" s="7">
        <v>1928.7799999999997</v>
      </c>
      <c r="H112" s="8"/>
      <c r="I112" s="7">
        <f t="shared" si="10"/>
        <v>1928.7799999999997</v>
      </c>
      <c r="J112" s="8"/>
      <c r="K112" s="7">
        <f t="shared" si="11"/>
        <v>1928.7799999999997</v>
      </c>
      <c r="L112" s="8"/>
      <c r="M112" s="9">
        <f t="shared" si="12"/>
        <v>1928.7799999999997</v>
      </c>
      <c r="N112" s="10"/>
      <c r="O112" s="9">
        <f t="shared" si="13"/>
        <v>1928.7799999999997</v>
      </c>
      <c r="P112" s="10"/>
      <c r="Q112" s="9">
        <f t="shared" si="8"/>
        <v>1928.7799999999997</v>
      </c>
      <c r="R112" s="10"/>
      <c r="S112" s="9">
        <f t="shared" si="9"/>
        <v>1928.7799999999997</v>
      </c>
      <c r="T112" s="9">
        <v>960.34001000000001</v>
      </c>
      <c r="U112" s="20">
        <f t="shared" si="7"/>
        <v>49.790023227117672</v>
      </c>
    </row>
    <row r="113" spans="1:21" ht="76.5" hidden="1">
      <c r="A113" s="3" t="s">
        <v>259</v>
      </c>
      <c r="B113" s="2" t="s">
        <v>5</v>
      </c>
      <c r="C113" s="2" t="s">
        <v>22</v>
      </c>
      <c r="D113" s="2" t="s">
        <v>25</v>
      </c>
      <c r="E113" s="1" t="s">
        <v>260</v>
      </c>
      <c r="F113" s="2"/>
      <c r="G113" s="7">
        <v>0</v>
      </c>
      <c r="H113" s="8">
        <f>H114</f>
        <v>0</v>
      </c>
      <c r="I113" s="7">
        <f t="shared" si="10"/>
        <v>0</v>
      </c>
      <c r="J113" s="8">
        <f>J114</f>
        <v>0</v>
      </c>
      <c r="K113" s="7">
        <f t="shared" si="11"/>
        <v>0</v>
      </c>
      <c r="L113" s="8">
        <f>L114</f>
        <v>0</v>
      </c>
      <c r="M113" s="9">
        <f t="shared" si="12"/>
        <v>0</v>
      </c>
      <c r="N113" s="10">
        <f>N114</f>
        <v>0</v>
      </c>
      <c r="O113" s="9">
        <f t="shared" si="13"/>
        <v>0</v>
      </c>
      <c r="P113" s="10">
        <f>P114</f>
        <v>0</v>
      </c>
      <c r="Q113" s="9">
        <f t="shared" si="8"/>
        <v>0</v>
      </c>
      <c r="R113" s="10">
        <f>R114</f>
        <v>0</v>
      </c>
      <c r="S113" s="9">
        <f t="shared" si="9"/>
        <v>0</v>
      </c>
      <c r="T113" s="9">
        <f>T114</f>
        <v>0</v>
      </c>
      <c r="U113" s="20">
        <v>0</v>
      </c>
    </row>
    <row r="114" spans="1:21" ht="38.25" hidden="1">
      <c r="A114" s="3" t="s">
        <v>171</v>
      </c>
      <c r="B114" s="2" t="s">
        <v>5</v>
      </c>
      <c r="C114" s="2" t="s">
        <v>22</v>
      </c>
      <c r="D114" s="2" t="s">
        <v>25</v>
      </c>
      <c r="E114" s="1" t="s">
        <v>260</v>
      </c>
      <c r="F114" s="2">
        <v>400</v>
      </c>
      <c r="G114" s="7">
        <v>0</v>
      </c>
      <c r="H114" s="8"/>
      <c r="I114" s="7">
        <f t="shared" si="10"/>
        <v>0</v>
      </c>
      <c r="J114" s="8"/>
      <c r="K114" s="7">
        <f t="shared" si="11"/>
        <v>0</v>
      </c>
      <c r="L114" s="8"/>
      <c r="M114" s="9">
        <f t="shared" si="12"/>
        <v>0</v>
      </c>
      <c r="N114" s="10"/>
      <c r="O114" s="9">
        <f t="shared" si="13"/>
        <v>0</v>
      </c>
      <c r="P114" s="10"/>
      <c r="Q114" s="9">
        <f t="shared" si="8"/>
        <v>0</v>
      </c>
      <c r="R114" s="10"/>
      <c r="S114" s="9">
        <f t="shared" si="9"/>
        <v>0</v>
      </c>
      <c r="T114" s="9">
        <v>0</v>
      </c>
      <c r="U114" s="20">
        <v>0</v>
      </c>
    </row>
    <row r="115" spans="1:21" ht="38.25" hidden="1">
      <c r="A115" s="3" t="s">
        <v>282</v>
      </c>
      <c r="B115" s="2" t="s">
        <v>5</v>
      </c>
      <c r="C115" s="2" t="s">
        <v>22</v>
      </c>
      <c r="D115" s="2" t="s">
        <v>25</v>
      </c>
      <c r="E115" s="1" t="s">
        <v>283</v>
      </c>
      <c r="F115" s="2"/>
      <c r="G115" s="7">
        <v>0</v>
      </c>
      <c r="H115" s="8">
        <f>H116</f>
        <v>0</v>
      </c>
      <c r="I115" s="7">
        <f t="shared" si="10"/>
        <v>0</v>
      </c>
      <c r="J115" s="8">
        <f>J116</f>
        <v>0</v>
      </c>
      <c r="K115" s="7">
        <f t="shared" si="11"/>
        <v>0</v>
      </c>
      <c r="L115" s="8">
        <f>L116</f>
        <v>0</v>
      </c>
      <c r="M115" s="9">
        <f t="shared" si="12"/>
        <v>0</v>
      </c>
      <c r="N115" s="10">
        <f>N116</f>
        <v>0</v>
      </c>
      <c r="O115" s="9">
        <f t="shared" si="13"/>
        <v>0</v>
      </c>
      <c r="P115" s="10">
        <f>P116</f>
        <v>0</v>
      </c>
      <c r="Q115" s="9">
        <f t="shared" si="8"/>
        <v>0</v>
      </c>
      <c r="R115" s="10">
        <f>R116</f>
        <v>0</v>
      </c>
      <c r="S115" s="9">
        <f t="shared" si="9"/>
        <v>0</v>
      </c>
      <c r="T115" s="9">
        <f>T116</f>
        <v>0</v>
      </c>
      <c r="U115" s="20">
        <v>0</v>
      </c>
    </row>
    <row r="116" spans="1:21" ht="38.25" hidden="1">
      <c r="A116" s="3" t="s">
        <v>32</v>
      </c>
      <c r="B116" s="2" t="s">
        <v>5</v>
      </c>
      <c r="C116" s="2" t="s">
        <v>22</v>
      </c>
      <c r="D116" s="2" t="s">
        <v>25</v>
      </c>
      <c r="E116" s="1" t="s">
        <v>283</v>
      </c>
      <c r="F116" s="2">
        <v>200</v>
      </c>
      <c r="G116" s="7">
        <v>0</v>
      </c>
      <c r="H116" s="8"/>
      <c r="I116" s="7">
        <f t="shared" si="10"/>
        <v>0</v>
      </c>
      <c r="J116" s="8"/>
      <c r="K116" s="7">
        <f t="shared" si="11"/>
        <v>0</v>
      </c>
      <c r="L116" s="8"/>
      <c r="M116" s="9">
        <f t="shared" si="12"/>
        <v>0</v>
      </c>
      <c r="N116" s="10"/>
      <c r="O116" s="9">
        <f t="shared" si="13"/>
        <v>0</v>
      </c>
      <c r="P116" s="10"/>
      <c r="Q116" s="9">
        <f t="shared" si="8"/>
        <v>0</v>
      </c>
      <c r="R116" s="10"/>
      <c r="S116" s="9">
        <f t="shared" si="9"/>
        <v>0</v>
      </c>
      <c r="T116" s="9">
        <v>0</v>
      </c>
      <c r="U116" s="20">
        <v>0</v>
      </c>
    </row>
    <row r="117" spans="1:21" ht="25.5" hidden="1">
      <c r="A117" s="3" t="s">
        <v>295</v>
      </c>
      <c r="B117" s="2" t="s">
        <v>5</v>
      </c>
      <c r="C117" s="2" t="s">
        <v>22</v>
      </c>
      <c r="D117" s="2" t="s">
        <v>25</v>
      </c>
      <c r="E117" s="1" t="s">
        <v>296</v>
      </c>
      <c r="F117" s="2"/>
      <c r="G117" s="7">
        <v>0</v>
      </c>
      <c r="H117" s="8">
        <f>H118</f>
        <v>800</v>
      </c>
      <c r="I117" s="7">
        <f t="shared" si="10"/>
        <v>800</v>
      </c>
      <c r="J117" s="8">
        <f>J118</f>
        <v>0</v>
      </c>
      <c r="K117" s="7">
        <f t="shared" si="11"/>
        <v>800</v>
      </c>
      <c r="L117" s="8">
        <f>L118</f>
        <v>0</v>
      </c>
      <c r="M117" s="9">
        <f t="shared" si="12"/>
        <v>800</v>
      </c>
      <c r="N117" s="10">
        <f>N118</f>
        <v>0</v>
      </c>
      <c r="O117" s="9">
        <f t="shared" si="13"/>
        <v>800</v>
      </c>
      <c r="P117" s="10">
        <f>P118</f>
        <v>-800</v>
      </c>
      <c r="Q117" s="9">
        <f t="shared" si="8"/>
        <v>0</v>
      </c>
      <c r="R117" s="10">
        <f>R118</f>
        <v>0</v>
      </c>
      <c r="S117" s="9">
        <f t="shared" si="9"/>
        <v>0</v>
      </c>
      <c r="T117" s="9">
        <f>T118</f>
        <v>0</v>
      </c>
      <c r="U117" s="20">
        <v>0</v>
      </c>
    </row>
    <row r="118" spans="1:21" ht="38.25" hidden="1">
      <c r="A118" s="3" t="s">
        <v>32</v>
      </c>
      <c r="B118" s="2" t="s">
        <v>5</v>
      </c>
      <c r="C118" s="2" t="s">
        <v>22</v>
      </c>
      <c r="D118" s="2" t="s">
        <v>25</v>
      </c>
      <c r="E118" s="1" t="s">
        <v>296</v>
      </c>
      <c r="F118" s="2">
        <v>200</v>
      </c>
      <c r="G118" s="7">
        <v>0</v>
      </c>
      <c r="H118" s="8">
        <v>800</v>
      </c>
      <c r="I118" s="7">
        <f t="shared" si="10"/>
        <v>800</v>
      </c>
      <c r="J118" s="8"/>
      <c r="K118" s="7">
        <f t="shared" si="11"/>
        <v>800</v>
      </c>
      <c r="L118" s="8"/>
      <c r="M118" s="9">
        <f t="shared" si="12"/>
        <v>800</v>
      </c>
      <c r="N118" s="10"/>
      <c r="O118" s="9">
        <f t="shared" si="13"/>
        <v>800</v>
      </c>
      <c r="P118" s="10">
        <v>-800</v>
      </c>
      <c r="Q118" s="9">
        <f t="shared" si="8"/>
        <v>0</v>
      </c>
      <c r="R118" s="10"/>
      <c r="S118" s="9">
        <f t="shared" si="9"/>
        <v>0</v>
      </c>
      <c r="T118" s="9">
        <v>0</v>
      </c>
      <c r="U118" s="20">
        <v>0</v>
      </c>
    </row>
    <row r="119" spans="1:21" ht="51">
      <c r="A119" s="3" t="s">
        <v>297</v>
      </c>
      <c r="B119" s="2" t="s">
        <v>5</v>
      </c>
      <c r="C119" s="2" t="s">
        <v>22</v>
      </c>
      <c r="D119" s="2" t="s">
        <v>25</v>
      </c>
      <c r="E119" s="1" t="s">
        <v>298</v>
      </c>
      <c r="F119" s="2"/>
      <c r="G119" s="7">
        <v>3000</v>
      </c>
      <c r="H119" s="8">
        <f>H120</f>
        <v>0</v>
      </c>
      <c r="I119" s="7">
        <f t="shared" si="10"/>
        <v>3000</v>
      </c>
      <c r="J119" s="8">
        <f>J120</f>
        <v>0</v>
      </c>
      <c r="K119" s="7">
        <f t="shared" si="11"/>
        <v>3000</v>
      </c>
      <c r="L119" s="8">
        <f>L120</f>
        <v>0</v>
      </c>
      <c r="M119" s="9">
        <f t="shared" si="12"/>
        <v>3000</v>
      </c>
      <c r="N119" s="10">
        <f>N120</f>
        <v>0</v>
      </c>
      <c r="O119" s="9">
        <f t="shared" si="13"/>
        <v>3000</v>
      </c>
      <c r="P119" s="10">
        <f>P120</f>
        <v>0</v>
      </c>
      <c r="Q119" s="9">
        <f t="shared" si="8"/>
        <v>3000</v>
      </c>
      <c r="R119" s="10">
        <f>R120</f>
        <v>0</v>
      </c>
      <c r="S119" s="9">
        <f t="shared" si="9"/>
        <v>3000</v>
      </c>
      <c r="T119" s="9">
        <f>T120</f>
        <v>0</v>
      </c>
      <c r="U119" s="20">
        <f t="shared" si="7"/>
        <v>0</v>
      </c>
    </row>
    <row r="120" spans="1:21" ht="15.75">
      <c r="A120" s="3" t="s">
        <v>54</v>
      </c>
      <c r="B120" s="2" t="s">
        <v>5</v>
      </c>
      <c r="C120" s="2" t="s">
        <v>22</v>
      </c>
      <c r="D120" s="2" t="s">
        <v>25</v>
      </c>
      <c r="E120" s="1" t="s">
        <v>298</v>
      </c>
      <c r="F120" s="2">
        <v>800</v>
      </c>
      <c r="G120" s="7">
        <v>3000</v>
      </c>
      <c r="H120" s="8"/>
      <c r="I120" s="7">
        <f t="shared" si="10"/>
        <v>3000</v>
      </c>
      <c r="J120" s="8"/>
      <c r="K120" s="7">
        <f t="shared" si="11"/>
        <v>3000</v>
      </c>
      <c r="L120" s="8"/>
      <c r="M120" s="9">
        <f t="shared" si="12"/>
        <v>3000</v>
      </c>
      <c r="N120" s="10"/>
      <c r="O120" s="9">
        <f t="shared" si="13"/>
        <v>3000</v>
      </c>
      <c r="P120" s="10"/>
      <c r="Q120" s="9">
        <f t="shared" si="8"/>
        <v>3000</v>
      </c>
      <c r="R120" s="10"/>
      <c r="S120" s="9">
        <f t="shared" si="9"/>
        <v>3000</v>
      </c>
      <c r="T120" s="9">
        <v>0</v>
      </c>
      <c r="U120" s="20">
        <f t="shared" si="7"/>
        <v>0</v>
      </c>
    </row>
    <row r="121" spans="1:21" ht="15.75">
      <c r="A121" s="3" t="s">
        <v>318</v>
      </c>
      <c r="B121" s="2" t="s">
        <v>5</v>
      </c>
      <c r="C121" s="2" t="s">
        <v>22</v>
      </c>
      <c r="D121" s="2" t="s">
        <v>25</v>
      </c>
      <c r="E121" s="1" t="s">
        <v>319</v>
      </c>
      <c r="F121" s="2"/>
      <c r="G121" s="7">
        <v>500</v>
      </c>
      <c r="H121" s="8">
        <f>H122</f>
        <v>271.2568</v>
      </c>
      <c r="I121" s="7">
        <f t="shared" si="10"/>
        <v>771.2568</v>
      </c>
      <c r="J121" s="8">
        <f>J122</f>
        <v>0</v>
      </c>
      <c r="K121" s="7">
        <f t="shared" si="11"/>
        <v>771.2568</v>
      </c>
      <c r="L121" s="8">
        <f>L122</f>
        <v>0</v>
      </c>
      <c r="M121" s="9">
        <f t="shared" si="12"/>
        <v>771.2568</v>
      </c>
      <c r="N121" s="10">
        <f>N122</f>
        <v>0</v>
      </c>
      <c r="O121" s="9">
        <f t="shared" si="13"/>
        <v>771.2568</v>
      </c>
      <c r="P121" s="10">
        <f>P122</f>
        <v>0</v>
      </c>
      <c r="Q121" s="9">
        <f t="shared" si="8"/>
        <v>771.2568</v>
      </c>
      <c r="R121" s="10">
        <f>R122</f>
        <v>0</v>
      </c>
      <c r="S121" s="9">
        <f t="shared" si="9"/>
        <v>771.2568</v>
      </c>
      <c r="T121" s="9">
        <f>T122</f>
        <v>536.38271999999995</v>
      </c>
      <c r="U121" s="20">
        <f t="shared" si="7"/>
        <v>69.546579038265847</v>
      </c>
    </row>
    <row r="122" spans="1:21" ht="38.25">
      <c r="A122" s="3" t="s">
        <v>32</v>
      </c>
      <c r="B122" s="2" t="s">
        <v>5</v>
      </c>
      <c r="C122" s="2" t="s">
        <v>22</v>
      </c>
      <c r="D122" s="2" t="s">
        <v>25</v>
      </c>
      <c r="E122" s="1" t="s">
        <v>319</v>
      </c>
      <c r="F122" s="2">
        <v>200</v>
      </c>
      <c r="G122" s="7">
        <v>500</v>
      </c>
      <c r="H122" s="8">
        <v>271.2568</v>
      </c>
      <c r="I122" s="7">
        <f t="shared" si="10"/>
        <v>771.2568</v>
      </c>
      <c r="J122" s="8"/>
      <c r="K122" s="7">
        <f t="shared" si="11"/>
        <v>771.2568</v>
      </c>
      <c r="L122" s="8"/>
      <c r="M122" s="9">
        <f t="shared" si="12"/>
        <v>771.2568</v>
      </c>
      <c r="N122" s="10"/>
      <c r="O122" s="9">
        <f t="shared" si="13"/>
        <v>771.2568</v>
      </c>
      <c r="P122" s="10"/>
      <c r="Q122" s="9">
        <f t="shared" si="8"/>
        <v>771.2568</v>
      </c>
      <c r="R122" s="10"/>
      <c r="S122" s="9">
        <f t="shared" si="9"/>
        <v>771.2568</v>
      </c>
      <c r="T122" s="9">
        <v>536.38271999999995</v>
      </c>
      <c r="U122" s="20">
        <f t="shared" si="7"/>
        <v>69.546579038265847</v>
      </c>
    </row>
    <row r="123" spans="1:21" ht="30" hidden="1" customHeight="1">
      <c r="A123" s="3" t="s">
        <v>320</v>
      </c>
      <c r="B123" s="2" t="s">
        <v>5</v>
      </c>
      <c r="C123" s="2" t="s">
        <v>22</v>
      </c>
      <c r="D123" s="2" t="s">
        <v>25</v>
      </c>
      <c r="E123" s="1" t="s">
        <v>317</v>
      </c>
      <c r="F123" s="2"/>
      <c r="G123" s="7">
        <v>0</v>
      </c>
      <c r="H123" s="8">
        <f>H124</f>
        <v>0</v>
      </c>
      <c r="I123" s="7">
        <f t="shared" si="10"/>
        <v>0</v>
      </c>
      <c r="J123" s="8">
        <f>J124</f>
        <v>0</v>
      </c>
      <c r="K123" s="7">
        <f t="shared" si="11"/>
        <v>0</v>
      </c>
      <c r="L123" s="8">
        <f>L124</f>
        <v>0</v>
      </c>
      <c r="M123" s="9">
        <f t="shared" si="12"/>
        <v>0</v>
      </c>
      <c r="N123" s="10">
        <f>N124</f>
        <v>0</v>
      </c>
      <c r="O123" s="9">
        <f t="shared" si="13"/>
        <v>0</v>
      </c>
      <c r="P123" s="10">
        <f>P124</f>
        <v>0</v>
      </c>
      <c r="Q123" s="9">
        <f t="shared" si="8"/>
        <v>0</v>
      </c>
      <c r="R123" s="10">
        <f>R124</f>
        <v>0</v>
      </c>
      <c r="S123" s="9">
        <f t="shared" si="9"/>
        <v>0</v>
      </c>
      <c r="T123" s="9">
        <f>T124</f>
        <v>0</v>
      </c>
      <c r="U123" s="20">
        <v>0</v>
      </c>
    </row>
    <row r="124" spans="1:21" ht="39.75" hidden="1" customHeight="1">
      <c r="A124" s="3" t="s">
        <v>32</v>
      </c>
      <c r="B124" s="2" t="s">
        <v>5</v>
      </c>
      <c r="C124" s="2" t="s">
        <v>22</v>
      </c>
      <c r="D124" s="2" t="s">
        <v>25</v>
      </c>
      <c r="E124" s="1" t="s">
        <v>317</v>
      </c>
      <c r="F124" s="2">
        <v>200</v>
      </c>
      <c r="G124" s="7">
        <v>0</v>
      </c>
      <c r="H124" s="8"/>
      <c r="I124" s="7">
        <f t="shared" si="10"/>
        <v>0</v>
      </c>
      <c r="J124" s="8"/>
      <c r="K124" s="7">
        <f t="shared" si="11"/>
        <v>0</v>
      </c>
      <c r="L124" s="8"/>
      <c r="M124" s="9">
        <f t="shared" si="12"/>
        <v>0</v>
      </c>
      <c r="N124" s="10"/>
      <c r="O124" s="9">
        <f t="shared" si="13"/>
        <v>0</v>
      </c>
      <c r="P124" s="10"/>
      <c r="Q124" s="9">
        <f t="shared" si="8"/>
        <v>0</v>
      </c>
      <c r="R124" s="10"/>
      <c r="S124" s="9">
        <f t="shared" si="9"/>
        <v>0</v>
      </c>
      <c r="T124" s="9">
        <v>0</v>
      </c>
      <c r="U124" s="20">
        <v>0</v>
      </c>
    </row>
    <row r="125" spans="1:21" ht="69" customHeight="1">
      <c r="A125" s="3" t="s">
        <v>403</v>
      </c>
      <c r="B125" s="2" t="s">
        <v>5</v>
      </c>
      <c r="C125" s="2" t="s">
        <v>22</v>
      </c>
      <c r="D125" s="2" t="s">
        <v>25</v>
      </c>
      <c r="E125" s="1" t="s">
        <v>404</v>
      </c>
      <c r="F125" s="2"/>
      <c r="G125" s="7"/>
      <c r="H125" s="8"/>
      <c r="I125" s="7"/>
      <c r="J125" s="8"/>
      <c r="K125" s="7"/>
      <c r="L125" s="8"/>
      <c r="M125" s="9"/>
      <c r="N125" s="10"/>
      <c r="O125" s="9"/>
      <c r="P125" s="10"/>
      <c r="Q125" s="9">
        <f t="shared" si="8"/>
        <v>0</v>
      </c>
      <c r="R125" s="10">
        <f>R126</f>
        <v>350</v>
      </c>
      <c r="S125" s="9">
        <f t="shared" si="9"/>
        <v>350</v>
      </c>
      <c r="T125" s="9">
        <f>T126</f>
        <v>0</v>
      </c>
      <c r="U125" s="20">
        <f t="shared" si="7"/>
        <v>0</v>
      </c>
    </row>
    <row r="126" spans="1:21" ht="39.75" customHeight="1">
      <c r="A126" s="3" t="s">
        <v>32</v>
      </c>
      <c r="B126" s="2" t="s">
        <v>5</v>
      </c>
      <c r="C126" s="2" t="s">
        <v>22</v>
      </c>
      <c r="D126" s="2" t="s">
        <v>25</v>
      </c>
      <c r="E126" s="1" t="s">
        <v>404</v>
      </c>
      <c r="F126" s="2">
        <v>200</v>
      </c>
      <c r="G126" s="7"/>
      <c r="H126" s="8"/>
      <c r="I126" s="7"/>
      <c r="J126" s="8"/>
      <c r="K126" s="7"/>
      <c r="L126" s="8"/>
      <c r="M126" s="9"/>
      <c r="N126" s="10"/>
      <c r="O126" s="9"/>
      <c r="P126" s="10"/>
      <c r="Q126" s="9">
        <f t="shared" si="8"/>
        <v>0</v>
      </c>
      <c r="R126" s="10">
        <v>350</v>
      </c>
      <c r="S126" s="9">
        <f t="shared" si="9"/>
        <v>350</v>
      </c>
      <c r="T126" s="9">
        <v>0</v>
      </c>
      <c r="U126" s="20">
        <f t="shared" si="7"/>
        <v>0</v>
      </c>
    </row>
    <row r="127" spans="1:21" ht="39.75" hidden="1" customHeight="1">
      <c r="A127" s="3" t="s">
        <v>408</v>
      </c>
      <c r="B127" s="2" t="s">
        <v>5</v>
      </c>
      <c r="C127" s="2" t="s">
        <v>22</v>
      </c>
      <c r="D127" s="2" t="s">
        <v>25</v>
      </c>
      <c r="E127" s="1" t="s">
        <v>409</v>
      </c>
      <c r="F127" s="2"/>
      <c r="G127" s="7"/>
      <c r="H127" s="8"/>
      <c r="I127" s="7"/>
      <c r="J127" s="8"/>
      <c r="K127" s="7"/>
      <c r="L127" s="8"/>
      <c r="M127" s="9"/>
      <c r="N127" s="10"/>
      <c r="O127" s="9"/>
      <c r="P127" s="10"/>
      <c r="Q127" s="9">
        <f t="shared" si="8"/>
        <v>0</v>
      </c>
      <c r="R127" s="10">
        <f>R128</f>
        <v>0</v>
      </c>
      <c r="S127" s="9">
        <f t="shared" si="9"/>
        <v>0</v>
      </c>
      <c r="T127" s="9">
        <f>T128</f>
        <v>0</v>
      </c>
      <c r="U127" s="20">
        <v>0</v>
      </c>
    </row>
    <row r="128" spans="1:21" ht="39.75" hidden="1" customHeight="1">
      <c r="A128" s="3" t="s">
        <v>32</v>
      </c>
      <c r="B128" s="2" t="s">
        <v>5</v>
      </c>
      <c r="C128" s="2" t="s">
        <v>22</v>
      </c>
      <c r="D128" s="2" t="s">
        <v>25</v>
      </c>
      <c r="E128" s="1" t="s">
        <v>409</v>
      </c>
      <c r="F128" s="2">
        <v>200</v>
      </c>
      <c r="G128" s="7"/>
      <c r="H128" s="8"/>
      <c r="I128" s="7"/>
      <c r="J128" s="8"/>
      <c r="K128" s="7"/>
      <c r="L128" s="8"/>
      <c r="M128" s="9"/>
      <c r="N128" s="10"/>
      <c r="O128" s="9"/>
      <c r="P128" s="10"/>
      <c r="Q128" s="9">
        <f t="shared" si="8"/>
        <v>0</v>
      </c>
      <c r="R128" s="10"/>
      <c r="S128" s="9">
        <f t="shared" si="9"/>
        <v>0</v>
      </c>
      <c r="T128" s="9">
        <v>0</v>
      </c>
      <c r="U128" s="20">
        <v>0</v>
      </c>
    </row>
    <row r="129" spans="1:21" ht="56.25" customHeight="1">
      <c r="A129" s="3" t="s">
        <v>374</v>
      </c>
      <c r="B129" s="2" t="s">
        <v>5</v>
      </c>
      <c r="C129" s="2" t="s">
        <v>22</v>
      </c>
      <c r="D129" s="2" t="s">
        <v>25</v>
      </c>
      <c r="E129" s="1" t="s">
        <v>375</v>
      </c>
      <c r="F129" s="2"/>
      <c r="G129" s="7">
        <v>0</v>
      </c>
      <c r="H129" s="8">
        <f>H130</f>
        <v>500</v>
      </c>
      <c r="I129" s="7">
        <f t="shared" si="10"/>
        <v>500</v>
      </c>
      <c r="J129" s="8">
        <f>J130</f>
        <v>0</v>
      </c>
      <c r="K129" s="7">
        <f t="shared" si="11"/>
        <v>500</v>
      </c>
      <c r="L129" s="8">
        <f>L130</f>
        <v>0</v>
      </c>
      <c r="M129" s="9">
        <f t="shared" si="12"/>
        <v>500</v>
      </c>
      <c r="N129" s="10">
        <f>N130</f>
        <v>0</v>
      </c>
      <c r="O129" s="9">
        <f t="shared" si="13"/>
        <v>500</v>
      </c>
      <c r="P129" s="10">
        <f>P130</f>
        <v>0</v>
      </c>
      <c r="Q129" s="9">
        <f t="shared" si="8"/>
        <v>500</v>
      </c>
      <c r="R129" s="10">
        <f>R130</f>
        <v>0</v>
      </c>
      <c r="S129" s="9">
        <f t="shared" si="9"/>
        <v>500</v>
      </c>
      <c r="T129" s="9">
        <f>T130</f>
        <v>500</v>
      </c>
      <c r="U129" s="20">
        <f t="shared" si="7"/>
        <v>100</v>
      </c>
    </row>
    <row r="130" spans="1:21" ht="39.75" customHeight="1">
      <c r="A130" s="3" t="s">
        <v>32</v>
      </c>
      <c r="B130" s="2" t="s">
        <v>5</v>
      </c>
      <c r="C130" s="2" t="s">
        <v>22</v>
      </c>
      <c r="D130" s="2" t="s">
        <v>25</v>
      </c>
      <c r="E130" s="1" t="s">
        <v>375</v>
      </c>
      <c r="F130" s="2">
        <v>200</v>
      </c>
      <c r="G130" s="7">
        <v>0</v>
      </c>
      <c r="H130" s="8">
        <v>500</v>
      </c>
      <c r="I130" s="7">
        <f t="shared" si="10"/>
        <v>500</v>
      </c>
      <c r="J130" s="8"/>
      <c r="K130" s="7">
        <f t="shared" si="11"/>
        <v>500</v>
      </c>
      <c r="L130" s="8"/>
      <c r="M130" s="9">
        <f t="shared" si="12"/>
        <v>500</v>
      </c>
      <c r="N130" s="10"/>
      <c r="O130" s="9">
        <f t="shared" si="13"/>
        <v>500</v>
      </c>
      <c r="P130" s="10"/>
      <c r="Q130" s="9">
        <f t="shared" si="8"/>
        <v>500</v>
      </c>
      <c r="R130" s="10"/>
      <c r="S130" s="9">
        <f t="shared" si="9"/>
        <v>500</v>
      </c>
      <c r="T130" s="9">
        <v>500</v>
      </c>
      <c r="U130" s="20">
        <f t="shared" si="7"/>
        <v>100</v>
      </c>
    </row>
    <row r="131" spans="1:21" ht="38.25">
      <c r="A131" s="3" t="s">
        <v>213</v>
      </c>
      <c r="B131" s="2" t="s">
        <v>5</v>
      </c>
      <c r="C131" s="2" t="s">
        <v>22</v>
      </c>
      <c r="D131" s="2" t="s">
        <v>25</v>
      </c>
      <c r="E131" s="1" t="s">
        <v>214</v>
      </c>
      <c r="F131" s="2"/>
      <c r="G131" s="7">
        <v>0</v>
      </c>
      <c r="H131" s="8">
        <f>H132</f>
        <v>0</v>
      </c>
      <c r="I131" s="7">
        <f t="shared" si="10"/>
        <v>0</v>
      </c>
      <c r="J131" s="8">
        <f>J132</f>
        <v>0</v>
      </c>
      <c r="K131" s="7">
        <f t="shared" si="11"/>
        <v>0</v>
      </c>
      <c r="L131" s="8">
        <f>L132</f>
        <v>0</v>
      </c>
      <c r="M131" s="9">
        <f t="shared" si="12"/>
        <v>0</v>
      </c>
      <c r="N131" s="10">
        <f>N132</f>
        <v>60</v>
      </c>
      <c r="O131" s="9">
        <f t="shared" si="13"/>
        <v>60</v>
      </c>
      <c r="P131" s="10">
        <f>P132</f>
        <v>0</v>
      </c>
      <c r="Q131" s="9">
        <f t="shared" si="8"/>
        <v>60</v>
      </c>
      <c r="R131" s="10">
        <f>R132</f>
        <v>0</v>
      </c>
      <c r="S131" s="9">
        <f t="shared" si="9"/>
        <v>60</v>
      </c>
      <c r="T131" s="9">
        <f>T132</f>
        <v>60</v>
      </c>
      <c r="U131" s="20">
        <f t="shared" si="7"/>
        <v>100</v>
      </c>
    </row>
    <row r="132" spans="1:21" ht="38.25">
      <c r="A132" s="3" t="s">
        <v>32</v>
      </c>
      <c r="B132" s="2" t="s">
        <v>5</v>
      </c>
      <c r="C132" s="2" t="s">
        <v>22</v>
      </c>
      <c r="D132" s="2" t="s">
        <v>25</v>
      </c>
      <c r="E132" s="1" t="s">
        <v>214</v>
      </c>
      <c r="F132" s="2">
        <v>200</v>
      </c>
      <c r="G132" s="7">
        <v>0</v>
      </c>
      <c r="H132" s="8"/>
      <c r="I132" s="7">
        <f t="shared" si="10"/>
        <v>0</v>
      </c>
      <c r="J132" s="8"/>
      <c r="K132" s="7">
        <f t="shared" si="11"/>
        <v>0</v>
      </c>
      <c r="L132" s="8"/>
      <c r="M132" s="9">
        <f t="shared" si="12"/>
        <v>0</v>
      </c>
      <c r="N132" s="10">
        <v>60</v>
      </c>
      <c r="O132" s="9">
        <f t="shared" si="13"/>
        <v>60</v>
      </c>
      <c r="P132" s="10"/>
      <c r="Q132" s="9">
        <f t="shared" si="8"/>
        <v>60</v>
      </c>
      <c r="R132" s="10"/>
      <c r="S132" s="9">
        <f t="shared" si="9"/>
        <v>60</v>
      </c>
      <c r="T132" s="9">
        <v>60</v>
      </c>
      <c r="U132" s="20">
        <f t="shared" si="7"/>
        <v>100</v>
      </c>
    </row>
    <row r="133" spans="1:21" ht="51">
      <c r="A133" s="3" t="s">
        <v>169</v>
      </c>
      <c r="B133" s="2" t="s">
        <v>5</v>
      </c>
      <c r="C133" s="2" t="s">
        <v>22</v>
      </c>
      <c r="D133" s="2" t="s">
        <v>20</v>
      </c>
      <c r="E133" s="14" t="s">
        <v>170</v>
      </c>
      <c r="F133" s="2"/>
      <c r="G133" s="7">
        <v>26546.249003000004</v>
      </c>
      <c r="H133" s="8">
        <f>H134</f>
        <v>0</v>
      </c>
      <c r="I133" s="7">
        <f t="shared" si="10"/>
        <v>26546.249003000004</v>
      </c>
      <c r="J133" s="8">
        <f>J134</f>
        <v>0</v>
      </c>
      <c r="K133" s="7">
        <f t="shared" si="11"/>
        <v>26546.249003000004</v>
      </c>
      <c r="L133" s="8">
        <f>L134</f>
        <v>0</v>
      </c>
      <c r="M133" s="9">
        <f t="shared" si="12"/>
        <v>26546.249003000004</v>
      </c>
      <c r="N133" s="10">
        <f>N134</f>
        <v>0</v>
      </c>
      <c r="O133" s="9">
        <f t="shared" si="13"/>
        <v>26546.249003000004</v>
      </c>
      <c r="P133" s="10">
        <f>P134</f>
        <v>0</v>
      </c>
      <c r="Q133" s="9">
        <f t="shared" si="8"/>
        <v>26546.249003000004</v>
      </c>
      <c r="R133" s="10">
        <f>R134</f>
        <v>0</v>
      </c>
      <c r="S133" s="9">
        <f t="shared" si="9"/>
        <v>26546.249003000004</v>
      </c>
      <c r="T133" s="9">
        <f>T134</f>
        <v>20364.276020000001</v>
      </c>
      <c r="U133" s="20">
        <f t="shared" si="7"/>
        <v>76.712442566551019</v>
      </c>
    </row>
    <row r="134" spans="1:21" ht="15.75">
      <c r="A134" s="3" t="s">
        <v>54</v>
      </c>
      <c r="B134" s="2" t="s">
        <v>5</v>
      </c>
      <c r="C134" s="2" t="s">
        <v>22</v>
      </c>
      <c r="D134" s="2" t="s">
        <v>20</v>
      </c>
      <c r="E134" s="14" t="s">
        <v>170</v>
      </c>
      <c r="F134" s="2">
        <v>800</v>
      </c>
      <c r="G134" s="7">
        <v>26546.249000000003</v>
      </c>
      <c r="H134" s="8"/>
      <c r="I134" s="7">
        <f t="shared" si="10"/>
        <v>26546.249000000003</v>
      </c>
      <c r="J134" s="8"/>
      <c r="K134" s="7">
        <f t="shared" si="11"/>
        <v>26546.249000000003</v>
      </c>
      <c r="L134" s="8"/>
      <c r="M134" s="9">
        <f t="shared" si="12"/>
        <v>26546.249000000003</v>
      </c>
      <c r="N134" s="10"/>
      <c r="O134" s="9">
        <f t="shared" si="13"/>
        <v>26546.249000000003</v>
      </c>
      <c r="P134" s="10"/>
      <c r="Q134" s="9">
        <f t="shared" si="8"/>
        <v>26546.249000000003</v>
      </c>
      <c r="R134" s="10"/>
      <c r="S134" s="9">
        <f t="shared" si="9"/>
        <v>26546.249000000003</v>
      </c>
      <c r="T134" s="9">
        <v>20364.276020000001</v>
      </c>
      <c r="U134" s="20">
        <f t="shared" si="7"/>
        <v>76.712442575220322</v>
      </c>
    </row>
    <row r="135" spans="1:21" ht="15.75">
      <c r="A135" s="3" t="s">
        <v>354</v>
      </c>
      <c r="B135" s="2" t="s">
        <v>5</v>
      </c>
      <c r="C135" s="2" t="s">
        <v>22</v>
      </c>
      <c r="D135" s="2" t="s">
        <v>20</v>
      </c>
      <c r="E135" s="14" t="s">
        <v>250</v>
      </c>
      <c r="F135" s="2"/>
      <c r="G135" s="7">
        <v>1447.3689999999999</v>
      </c>
      <c r="H135" s="8">
        <f>H136</f>
        <v>0</v>
      </c>
      <c r="I135" s="7">
        <f t="shared" si="10"/>
        <v>1447.3689999999999</v>
      </c>
      <c r="J135" s="8">
        <f>J136</f>
        <v>0</v>
      </c>
      <c r="K135" s="7">
        <f t="shared" si="11"/>
        <v>1447.3689999999999</v>
      </c>
      <c r="L135" s="8">
        <f>L136</f>
        <v>210.52952999999999</v>
      </c>
      <c r="M135" s="9">
        <f t="shared" si="12"/>
        <v>1657.8985299999999</v>
      </c>
      <c r="N135" s="10">
        <f>N136</f>
        <v>0</v>
      </c>
      <c r="O135" s="9">
        <f t="shared" si="13"/>
        <v>1657.8985299999999</v>
      </c>
      <c r="P135" s="10">
        <f>P136</f>
        <v>0</v>
      </c>
      <c r="Q135" s="9">
        <f t="shared" si="8"/>
        <v>1657.8985299999999</v>
      </c>
      <c r="R135" s="10">
        <f>R136</f>
        <v>0</v>
      </c>
      <c r="S135" s="9">
        <f t="shared" si="9"/>
        <v>1657.8985299999999</v>
      </c>
      <c r="T135" s="9">
        <f>T136</f>
        <v>1657.8985299999999</v>
      </c>
      <c r="U135" s="20">
        <f t="shared" si="7"/>
        <v>100</v>
      </c>
    </row>
    <row r="136" spans="1:21" ht="38.25">
      <c r="A136" s="3" t="s">
        <v>32</v>
      </c>
      <c r="B136" s="2" t="s">
        <v>5</v>
      </c>
      <c r="C136" s="2" t="s">
        <v>22</v>
      </c>
      <c r="D136" s="2" t="s">
        <v>20</v>
      </c>
      <c r="E136" s="14" t="s">
        <v>250</v>
      </c>
      <c r="F136" s="2">
        <v>200</v>
      </c>
      <c r="G136" s="7">
        <v>1447.3689999999999</v>
      </c>
      <c r="H136" s="8"/>
      <c r="I136" s="7">
        <f t="shared" si="10"/>
        <v>1447.3689999999999</v>
      </c>
      <c r="J136" s="8"/>
      <c r="K136" s="7">
        <f t="shared" si="11"/>
        <v>1447.3689999999999</v>
      </c>
      <c r="L136" s="8">
        <f>200+10.52953</f>
        <v>210.52952999999999</v>
      </c>
      <c r="M136" s="9">
        <f t="shared" si="12"/>
        <v>1657.8985299999999</v>
      </c>
      <c r="N136" s="10"/>
      <c r="O136" s="9">
        <f t="shared" si="13"/>
        <v>1657.8985299999999</v>
      </c>
      <c r="P136" s="10"/>
      <c r="Q136" s="9">
        <f t="shared" si="8"/>
        <v>1657.8985299999999</v>
      </c>
      <c r="R136" s="10"/>
      <c r="S136" s="9">
        <f t="shared" si="9"/>
        <v>1657.8985299999999</v>
      </c>
      <c r="T136" s="9">
        <v>1657.8985299999999</v>
      </c>
      <c r="U136" s="20">
        <f t="shared" si="7"/>
        <v>100</v>
      </c>
    </row>
    <row r="137" spans="1:21" ht="25.5">
      <c r="A137" s="3" t="s">
        <v>167</v>
      </c>
      <c r="B137" s="2" t="s">
        <v>5</v>
      </c>
      <c r="C137" s="2" t="s">
        <v>22</v>
      </c>
      <c r="D137" s="2" t="s">
        <v>20</v>
      </c>
      <c r="E137" s="1" t="s">
        <v>168</v>
      </c>
      <c r="F137" s="2"/>
      <c r="G137" s="7">
        <v>73</v>
      </c>
      <c r="H137" s="8">
        <f>H138</f>
        <v>0</v>
      </c>
      <c r="I137" s="7">
        <f t="shared" si="10"/>
        <v>73</v>
      </c>
      <c r="J137" s="8">
        <f>J138</f>
        <v>0</v>
      </c>
      <c r="K137" s="7">
        <f t="shared" si="11"/>
        <v>73</v>
      </c>
      <c r="L137" s="8">
        <f>L138</f>
        <v>0</v>
      </c>
      <c r="M137" s="9">
        <f t="shared" si="12"/>
        <v>73</v>
      </c>
      <c r="N137" s="10">
        <f>N138</f>
        <v>30</v>
      </c>
      <c r="O137" s="9">
        <f t="shared" si="13"/>
        <v>103</v>
      </c>
      <c r="P137" s="10">
        <f>P138</f>
        <v>0</v>
      </c>
      <c r="Q137" s="9">
        <f t="shared" si="8"/>
        <v>103</v>
      </c>
      <c r="R137" s="10">
        <f>R138</f>
        <v>0</v>
      </c>
      <c r="S137" s="9">
        <f t="shared" si="9"/>
        <v>103</v>
      </c>
      <c r="T137" s="9">
        <f>T138</f>
        <v>85.9</v>
      </c>
      <c r="U137" s="20">
        <f t="shared" si="7"/>
        <v>83.398058252427191</v>
      </c>
    </row>
    <row r="138" spans="1:21" ht="38.25">
      <c r="A138" s="3" t="s">
        <v>32</v>
      </c>
      <c r="B138" s="2" t="s">
        <v>5</v>
      </c>
      <c r="C138" s="2" t="s">
        <v>22</v>
      </c>
      <c r="D138" s="2" t="s">
        <v>20</v>
      </c>
      <c r="E138" s="1" t="s">
        <v>168</v>
      </c>
      <c r="F138" s="2">
        <v>200</v>
      </c>
      <c r="G138" s="7">
        <v>73</v>
      </c>
      <c r="H138" s="8"/>
      <c r="I138" s="7">
        <f t="shared" si="10"/>
        <v>73</v>
      </c>
      <c r="J138" s="8"/>
      <c r="K138" s="7">
        <f t="shared" si="11"/>
        <v>73</v>
      </c>
      <c r="L138" s="8"/>
      <c r="M138" s="9">
        <f t="shared" si="12"/>
        <v>73</v>
      </c>
      <c r="N138" s="10">
        <v>30</v>
      </c>
      <c r="O138" s="9">
        <f t="shared" si="13"/>
        <v>103</v>
      </c>
      <c r="P138" s="10"/>
      <c r="Q138" s="9">
        <f t="shared" si="8"/>
        <v>103</v>
      </c>
      <c r="R138" s="10"/>
      <c r="S138" s="9">
        <f t="shared" si="9"/>
        <v>103</v>
      </c>
      <c r="T138" s="9">
        <v>85.9</v>
      </c>
      <c r="U138" s="20">
        <f t="shared" si="7"/>
        <v>83.398058252427191</v>
      </c>
    </row>
    <row r="139" spans="1:21" ht="25.5">
      <c r="A139" s="3" t="s">
        <v>187</v>
      </c>
      <c r="B139" s="2" t="s">
        <v>5</v>
      </c>
      <c r="C139" s="2" t="s">
        <v>22</v>
      </c>
      <c r="D139" s="2" t="s">
        <v>20</v>
      </c>
      <c r="E139" s="1" t="s">
        <v>313</v>
      </c>
      <c r="F139" s="2"/>
      <c r="G139" s="7">
        <v>596.66899999999998</v>
      </c>
      <c r="H139" s="8">
        <f>H140</f>
        <v>1.9657100000000001</v>
      </c>
      <c r="I139" s="7">
        <f t="shared" si="10"/>
        <v>598.63470999999993</v>
      </c>
      <c r="J139" s="8">
        <f>J140</f>
        <v>0</v>
      </c>
      <c r="K139" s="7">
        <f t="shared" si="11"/>
        <v>598.63470999999993</v>
      </c>
      <c r="L139" s="8">
        <f>L140</f>
        <v>-235</v>
      </c>
      <c r="M139" s="9">
        <f t="shared" si="12"/>
        <v>363.63470999999993</v>
      </c>
      <c r="N139" s="10">
        <f>N140</f>
        <v>1230</v>
      </c>
      <c r="O139" s="9">
        <f t="shared" si="13"/>
        <v>1593.6347099999998</v>
      </c>
      <c r="P139" s="10">
        <f>P140</f>
        <v>0</v>
      </c>
      <c r="Q139" s="9">
        <f t="shared" si="8"/>
        <v>1593.6347099999998</v>
      </c>
      <c r="R139" s="10">
        <f>R140</f>
        <v>600</v>
      </c>
      <c r="S139" s="9">
        <f t="shared" si="9"/>
        <v>2193.6347099999998</v>
      </c>
      <c r="T139" s="9">
        <f>T140</f>
        <v>923.59145000000001</v>
      </c>
      <c r="U139" s="20">
        <f t="shared" si="7"/>
        <v>42.103247445423584</v>
      </c>
    </row>
    <row r="140" spans="1:21" ht="38.25">
      <c r="A140" s="3" t="s">
        <v>32</v>
      </c>
      <c r="B140" s="2" t="s">
        <v>5</v>
      </c>
      <c r="C140" s="2" t="s">
        <v>22</v>
      </c>
      <c r="D140" s="2" t="s">
        <v>20</v>
      </c>
      <c r="E140" s="1" t="s">
        <v>313</v>
      </c>
      <c r="F140" s="2">
        <v>200</v>
      </c>
      <c r="G140" s="7">
        <v>596.66899999999998</v>
      </c>
      <c r="H140" s="8">
        <v>1.9657100000000001</v>
      </c>
      <c r="I140" s="7">
        <f t="shared" si="10"/>
        <v>598.63470999999993</v>
      </c>
      <c r="J140" s="8"/>
      <c r="K140" s="7">
        <f t="shared" si="11"/>
        <v>598.63470999999993</v>
      </c>
      <c r="L140" s="8">
        <f>-35-200</f>
        <v>-235</v>
      </c>
      <c r="M140" s="9">
        <f t="shared" si="12"/>
        <v>363.63470999999993</v>
      </c>
      <c r="N140" s="10">
        <f>1200+30</f>
        <v>1230</v>
      </c>
      <c r="O140" s="9">
        <f t="shared" si="13"/>
        <v>1593.6347099999998</v>
      </c>
      <c r="P140" s="10"/>
      <c r="Q140" s="9">
        <f t="shared" si="8"/>
        <v>1593.6347099999998</v>
      </c>
      <c r="R140" s="10">
        <v>600</v>
      </c>
      <c r="S140" s="9">
        <f t="shared" si="9"/>
        <v>2193.6347099999998</v>
      </c>
      <c r="T140" s="9">
        <v>923.59145000000001</v>
      </c>
      <c r="U140" s="20">
        <f t="shared" si="7"/>
        <v>42.103247445423584</v>
      </c>
    </row>
    <row r="141" spans="1:21" ht="51" hidden="1">
      <c r="A141" s="3" t="s">
        <v>190</v>
      </c>
      <c r="B141" s="2" t="s">
        <v>5</v>
      </c>
      <c r="C141" s="2" t="s">
        <v>22</v>
      </c>
      <c r="D141" s="2" t="s">
        <v>20</v>
      </c>
      <c r="E141" s="1" t="s">
        <v>191</v>
      </c>
      <c r="F141" s="2"/>
      <c r="G141" s="7">
        <v>0</v>
      </c>
      <c r="H141" s="8">
        <f>H142</f>
        <v>0</v>
      </c>
      <c r="I141" s="7">
        <f t="shared" si="10"/>
        <v>0</v>
      </c>
      <c r="J141" s="8">
        <f>J142</f>
        <v>0</v>
      </c>
      <c r="K141" s="7">
        <f t="shared" si="11"/>
        <v>0</v>
      </c>
      <c r="L141" s="8">
        <f>L142</f>
        <v>0</v>
      </c>
      <c r="M141" s="9">
        <f t="shared" si="12"/>
        <v>0</v>
      </c>
      <c r="N141" s="10">
        <f>N142</f>
        <v>0</v>
      </c>
      <c r="O141" s="9">
        <f t="shared" si="13"/>
        <v>0</v>
      </c>
      <c r="P141" s="10">
        <f>P142</f>
        <v>0</v>
      </c>
      <c r="Q141" s="9">
        <f t="shared" si="8"/>
        <v>0</v>
      </c>
      <c r="R141" s="10">
        <f>R142</f>
        <v>0</v>
      </c>
      <c r="S141" s="9">
        <f t="shared" si="9"/>
        <v>0</v>
      </c>
      <c r="T141" s="9">
        <f>T142</f>
        <v>0</v>
      </c>
      <c r="U141" s="20">
        <v>0</v>
      </c>
    </row>
    <row r="142" spans="1:21" ht="38.25" hidden="1">
      <c r="A142" s="3" t="s">
        <v>32</v>
      </c>
      <c r="B142" s="2" t="s">
        <v>5</v>
      </c>
      <c r="C142" s="2" t="s">
        <v>22</v>
      </c>
      <c r="D142" s="2" t="s">
        <v>20</v>
      </c>
      <c r="E142" s="1" t="s">
        <v>191</v>
      </c>
      <c r="F142" s="2">
        <v>200</v>
      </c>
      <c r="G142" s="7">
        <v>0</v>
      </c>
      <c r="H142" s="8"/>
      <c r="I142" s="7">
        <f t="shared" si="10"/>
        <v>0</v>
      </c>
      <c r="J142" s="8"/>
      <c r="K142" s="7">
        <f t="shared" si="11"/>
        <v>0</v>
      </c>
      <c r="L142" s="8"/>
      <c r="M142" s="9">
        <f t="shared" si="12"/>
        <v>0</v>
      </c>
      <c r="N142" s="10"/>
      <c r="O142" s="9">
        <f t="shared" si="13"/>
        <v>0</v>
      </c>
      <c r="P142" s="10"/>
      <c r="Q142" s="9">
        <f t="shared" si="8"/>
        <v>0</v>
      </c>
      <c r="R142" s="10"/>
      <c r="S142" s="9">
        <f t="shared" si="9"/>
        <v>0</v>
      </c>
      <c r="T142" s="9">
        <v>0</v>
      </c>
      <c r="U142" s="20">
        <v>0</v>
      </c>
    </row>
    <row r="143" spans="1:21" ht="25.5" hidden="1">
      <c r="A143" s="3" t="s">
        <v>210</v>
      </c>
      <c r="B143" s="2" t="s">
        <v>5</v>
      </c>
      <c r="C143" s="2" t="s">
        <v>22</v>
      </c>
      <c r="D143" s="2" t="s">
        <v>20</v>
      </c>
      <c r="E143" s="1" t="s">
        <v>211</v>
      </c>
      <c r="F143" s="2"/>
      <c r="G143" s="7">
        <v>0</v>
      </c>
      <c r="H143" s="8">
        <f>H144</f>
        <v>0</v>
      </c>
      <c r="I143" s="7">
        <f t="shared" si="10"/>
        <v>0</v>
      </c>
      <c r="J143" s="8">
        <f>J144</f>
        <v>0</v>
      </c>
      <c r="K143" s="7">
        <f t="shared" si="11"/>
        <v>0</v>
      </c>
      <c r="L143" s="8">
        <f>L144</f>
        <v>0</v>
      </c>
      <c r="M143" s="9">
        <f t="shared" si="12"/>
        <v>0</v>
      </c>
      <c r="N143" s="10">
        <f>N144</f>
        <v>0</v>
      </c>
      <c r="O143" s="9">
        <f t="shared" si="13"/>
        <v>0</v>
      </c>
      <c r="P143" s="10">
        <f>P144</f>
        <v>0</v>
      </c>
      <c r="Q143" s="9">
        <f t="shared" si="8"/>
        <v>0</v>
      </c>
      <c r="R143" s="10">
        <f>R144</f>
        <v>0</v>
      </c>
      <c r="S143" s="9">
        <f t="shared" si="9"/>
        <v>0</v>
      </c>
      <c r="T143" s="9">
        <f>T144</f>
        <v>0</v>
      </c>
      <c r="U143" s="20">
        <v>0</v>
      </c>
    </row>
    <row r="144" spans="1:21" ht="38.25" hidden="1">
      <c r="A144" s="3" t="s">
        <v>32</v>
      </c>
      <c r="B144" s="2" t="s">
        <v>5</v>
      </c>
      <c r="C144" s="2" t="s">
        <v>22</v>
      </c>
      <c r="D144" s="2" t="s">
        <v>20</v>
      </c>
      <c r="E144" s="1" t="s">
        <v>211</v>
      </c>
      <c r="F144" s="2">
        <v>200</v>
      </c>
      <c r="G144" s="7">
        <v>0</v>
      </c>
      <c r="H144" s="8"/>
      <c r="I144" s="7">
        <f t="shared" si="10"/>
        <v>0</v>
      </c>
      <c r="J144" s="8"/>
      <c r="K144" s="7">
        <f t="shared" si="11"/>
        <v>0</v>
      </c>
      <c r="L144" s="8"/>
      <c r="M144" s="9">
        <f t="shared" si="12"/>
        <v>0</v>
      </c>
      <c r="N144" s="10"/>
      <c r="O144" s="9">
        <f t="shared" si="13"/>
        <v>0</v>
      </c>
      <c r="P144" s="10"/>
      <c r="Q144" s="9">
        <f t="shared" si="8"/>
        <v>0</v>
      </c>
      <c r="R144" s="10"/>
      <c r="S144" s="9">
        <f t="shared" si="9"/>
        <v>0</v>
      </c>
      <c r="T144" s="9">
        <v>0</v>
      </c>
      <c r="U144" s="20">
        <v>0</v>
      </c>
    </row>
    <row r="145" spans="1:21" ht="25.5">
      <c r="A145" s="3" t="s">
        <v>316</v>
      </c>
      <c r="B145" s="2" t="s">
        <v>5</v>
      </c>
      <c r="C145" s="2" t="s">
        <v>22</v>
      </c>
      <c r="D145" s="2" t="s">
        <v>20</v>
      </c>
      <c r="E145" s="1" t="s">
        <v>212</v>
      </c>
      <c r="F145" s="2"/>
      <c r="G145" s="7">
        <v>30015.78947</v>
      </c>
      <c r="H145" s="8">
        <f>H146</f>
        <v>-3736.8141900000001</v>
      </c>
      <c r="I145" s="7">
        <f t="shared" si="10"/>
        <v>26278.975279999999</v>
      </c>
      <c r="J145" s="8">
        <f>J146</f>
        <v>0</v>
      </c>
      <c r="K145" s="7">
        <f t="shared" si="11"/>
        <v>26278.975279999999</v>
      </c>
      <c r="L145" s="8">
        <f>L146</f>
        <v>0</v>
      </c>
      <c r="M145" s="9">
        <f t="shared" si="12"/>
        <v>26278.975279999999</v>
      </c>
      <c r="N145" s="10">
        <f>N146</f>
        <v>0</v>
      </c>
      <c r="O145" s="9">
        <f t="shared" si="13"/>
        <v>26278.975279999999</v>
      </c>
      <c r="P145" s="10">
        <f>P146</f>
        <v>0</v>
      </c>
      <c r="Q145" s="9">
        <f t="shared" si="8"/>
        <v>26278.975279999999</v>
      </c>
      <c r="R145" s="10">
        <f>R146</f>
        <v>0</v>
      </c>
      <c r="S145" s="9">
        <f t="shared" si="9"/>
        <v>26278.975279999999</v>
      </c>
      <c r="T145" s="9">
        <f>T146</f>
        <v>26278.975279999999</v>
      </c>
      <c r="U145" s="20">
        <f t="shared" ref="U145:U204" si="14">T145/S145*100</f>
        <v>100</v>
      </c>
    </row>
    <row r="146" spans="1:21" ht="38.25">
      <c r="A146" s="3" t="s">
        <v>32</v>
      </c>
      <c r="B146" s="2" t="s">
        <v>5</v>
      </c>
      <c r="C146" s="2" t="s">
        <v>22</v>
      </c>
      <c r="D146" s="2" t="s">
        <v>20</v>
      </c>
      <c r="E146" s="1" t="s">
        <v>212</v>
      </c>
      <c r="F146" s="2">
        <v>200</v>
      </c>
      <c r="G146" s="7">
        <v>30015.78947</v>
      </c>
      <c r="H146" s="8">
        <f>-3734.84848-1.96571</f>
        <v>-3736.8141900000001</v>
      </c>
      <c r="I146" s="7">
        <f t="shared" si="10"/>
        <v>26278.975279999999</v>
      </c>
      <c r="J146" s="8"/>
      <c r="K146" s="7">
        <f t="shared" si="11"/>
        <v>26278.975279999999</v>
      </c>
      <c r="L146" s="8"/>
      <c r="M146" s="9">
        <f t="shared" si="12"/>
        <v>26278.975279999999</v>
      </c>
      <c r="N146" s="10"/>
      <c r="O146" s="9">
        <f t="shared" si="13"/>
        <v>26278.975279999999</v>
      </c>
      <c r="P146" s="10"/>
      <c r="Q146" s="9">
        <f t="shared" si="8"/>
        <v>26278.975279999999</v>
      </c>
      <c r="R146" s="10"/>
      <c r="S146" s="9">
        <f t="shared" si="9"/>
        <v>26278.975279999999</v>
      </c>
      <c r="T146" s="9">
        <v>26278.975279999999</v>
      </c>
      <c r="U146" s="20">
        <f t="shared" si="14"/>
        <v>100</v>
      </c>
    </row>
    <row r="147" spans="1:21" ht="63.75" hidden="1">
      <c r="A147" s="3" t="s">
        <v>355</v>
      </c>
      <c r="B147" s="2" t="s">
        <v>5</v>
      </c>
      <c r="C147" s="2" t="s">
        <v>22</v>
      </c>
      <c r="D147" s="2" t="s">
        <v>20</v>
      </c>
      <c r="E147" s="1" t="s">
        <v>224</v>
      </c>
      <c r="F147" s="2"/>
      <c r="G147" s="7">
        <v>70000</v>
      </c>
      <c r="H147" s="8">
        <f>H148</f>
        <v>-70000</v>
      </c>
      <c r="I147" s="7">
        <f t="shared" si="10"/>
        <v>0</v>
      </c>
      <c r="J147" s="8">
        <f>J148</f>
        <v>0</v>
      </c>
      <c r="K147" s="7">
        <f t="shared" si="11"/>
        <v>0</v>
      </c>
      <c r="L147" s="8">
        <f>L148</f>
        <v>0</v>
      </c>
      <c r="M147" s="9">
        <f t="shared" si="12"/>
        <v>0</v>
      </c>
      <c r="N147" s="10">
        <f>N148</f>
        <v>0</v>
      </c>
      <c r="O147" s="9">
        <f t="shared" si="13"/>
        <v>0</v>
      </c>
      <c r="P147" s="10">
        <f>P148</f>
        <v>0</v>
      </c>
      <c r="Q147" s="9">
        <f t="shared" si="8"/>
        <v>0</v>
      </c>
      <c r="R147" s="10">
        <f>R148</f>
        <v>0</v>
      </c>
      <c r="S147" s="9">
        <f t="shared" ref="S147:S214" si="15">Q147+R147</f>
        <v>0</v>
      </c>
      <c r="T147" s="9">
        <f>T148</f>
        <v>0</v>
      </c>
      <c r="U147" s="20" t="e">
        <f t="shared" si="14"/>
        <v>#DIV/0!</v>
      </c>
    </row>
    <row r="148" spans="1:21" ht="38.25" hidden="1">
      <c r="A148" s="3" t="s">
        <v>32</v>
      </c>
      <c r="B148" s="2" t="s">
        <v>5</v>
      </c>
      <c r="C148" s="2" t="s">
        <v>22</v>
      </c>
      <c r="D148" s="2" t="s">
        <v>20</v>
      </c>
      <c r="E148" s="1" t="s">
        <v>224</v>
      </c>
      <c r="F148" s="2">
        <v>200</v>
      </c>
      <c r="G148" s="7">
        <v>70000</v>
      </c>
      <c r="H148" s="8">
        <v>-70000</v>
      </c>
      <c r="I148" s="7">
        <f t="shared" si="10"/>
        <v>0</v>
      </c>
      <c r="J148" s="8"/>
      <c r="K148" s="7">
        <f t="shared" si="11"/>
        <v>0</v>
      </c>
      <c r="L148" s="8"/>
      <c r="M148" s="9">
        <f t="shared" si="12"/>
        <v>0</v>
      </c>
      <c r="N148" s="10"/>
      <c r="O148" s="9">
        <f t="shared" si="13"/>
        <v>0</v>
      </c>
      <c r="P148" s="10"/>
      <c r="Q148" s="9">
        <f t="shared" si="8"/>
        <v>0</v>
      </c>
      <c r="R148" s="10"/>
      <c r="S148" s="9">
        <f t="shared" si="15"/>
        <v>0</v>
      </c>
      <c r="T148" s="9"/>
      <c r="U148" s="20" t="e">
        <f t="shared" si="14"/>
        <v>#DIV/0!</v>
      </c>
    </row>
    <row r="149" spans="1:21" ht="51" hidden="1">
      <c r="A149" s="3" t="s">
        <v>358</v>
      </c>
      <c r="B149" s="2" t="s">
        <v>5</v>
      </c>
      <c r="C149" s="2" t="s">
        <v>22</v>
      </c>
      <c r="D149" s="2" t="s">
        <v>20</v>
      </c>
      <c r="E149" s="1" t="s">
        <v>284</v>
      </c>
      <c r="F149" s="2"/>
      <c r="G149" s="7">
        <v>1037.6470300000001</v>
      </c>
      <c r="H149" s="8">
        <f>H150</f>
        <v>-1037.6470300000001</v>
      </c>
      <c r="I149" s="7">
        <f t="shared" si="10"/>
        <v>0</v>
      </c>
      <c r="J149" s="8">
        <f>J150</f>
        <v>0</v>
      </c>
      <c r="K149" s="7">
        <f t="shared" si="11"/>
        <v>0</v>
      </c>
      <c r="L149" s="8">
        <f>L150</f>
        <v>0</v>
      </c>
      <c r="M149" s="9">
        <f t="shared" si="12"/>
        <v>0</v>
      </c>
      <c r="N149" s="10">
        <f>N150</f>
        <v>0</v>
      </c>
      <c r="O149" s="9">
        <f t="shared" si="13"/>
        <v>0</v>
      </c>
      <c r="P149" s="10">
        <f>P150</f>
        <v>0</v>
      </c>
      <c r="Q149" s="9">
        <f t="shared" ref="Q149:Q216" si="16">O149+P149</f>
        <v>0</v>
      </c>
      <c r="R149" s="10">
        <f>R150</f>
        <v>0</v>
      </c>
      <c r="S149" s="9">
        <f t="shared" si="15"/>
        <v>0</v>
      </c>
      <c r="T149" s="9">
        <f>T150</f>
        <v>0</v>
      </c>
      <c r="U149" s="20">
        <v>0</v>
      </c>
    </row>
    <row r="150" spans="1:21" ht="38.25" hidden="1">
      <c r="A150" s="3" t="s">
        <v>32</v>
      </c>
      <c r="B150" s="2" t="s">
        <v>5</v>
      </c>
      <c r="C150" s="2" t="s">
        <v>22</v>
      </c>
      <c r="D150" s="2" t="s">
        <v>20</v>
      </c>
      <c r="E150" s="1" t="s">
        <v>284</v>
      </c>
      <c r="F150" s="2">
        <v>200</v>
      </c>
      <c r="G150" s="7">
        <v>1037.6470300000001</v>
      </c>
      <c r="H150" s="8">
        <v>-1037.6470300000001</v>
      </c>
      <c r="I150" s="7">
        <f t="shared" si="10"/>
        <v>0</v>
      </c>
      <c r="J150" s="8"/>
      <c r="K150" s="7">
        <f t="shared" si="11"/>
        <v>0</v>
      </c>
      <c r="L150" s="8"/>
      <c r="M150" s="9">
        <f t="shared" ref="M150:M219" si="17">K150+L150</f>
        <v>0</v>
      </c>
      <c r="N150" s="10"/>
      <c r="O150" s="9">
        <f t="shared" ref="O150:O217" si="18">M150+N150</f>
        <v>0</v>
      </c>
      <c r="P150" s="10"/>
      <c r="Q150" s="9">
        <f t="shared" si="16"/>
        <v>0</v>
      </c>
      <c r="R150" s="10"/>
      <c r="S150" s="9">
        <f t="shared" si="15"/>
        <v>0</v>
      </c>
      <c r="T150" s="9">
        <v>0</v>
      </c>
      <c r="U150" s="20">
        <v>0</v>
      </c>
    </row>
    <row r="151" spans="1:21" ht="89.25">
      <c r="A151" s="3" t="s">
        <v>360</v>
      </c>
      <c r="B151" s="2" t="s">
        <v>5</v>
      </c>
      <c r="C151" s="2" t="s">
        <v>22</v>
      </c>
      <c r="D151" s="2" t="s">
        <v>20</v>
      </c>
      <c r="E151" s="1" t="s">
        <v>367</v>
      </c>
      <c r="F151" s="2"/>
      <c r="G151" s="7">
        <v>0</v>
      </c>
      <c r="H151" s="8">
        <f>H152</f>
        <v>774.17279999999994</v>
      </c>
      <c r="I151" s="7">
        <f t="shared" si="10"/>
        <v>774.17279999999994</v>
      </c>
      <c r="J151" s="8">
        <f>J152</f>
        <v>0</v>
      </c>
      <c r="K151" s="7">
        <f t="shared" ref="K151:K226" si="19">I151+J151</f>
        <v>774.17279999999994</v>
      </c>
      <c r="L151" s="8">
        <f>L152</f>
        <v>0</v>
      </c>
      <c r="M151" s="9">
        <f t="shared" si="17"/>
        <v>774.17279999999994</v>
      </c>
      <c r="N151" s="10">
        <f>N152</f>
        <v>0</v>
      </c>
      <c r="O151" s="9">
        <f t="shared" si="18"/>
        <v>774.17279999999994</v>
      </c>
      <c r="P151" s="10">
        <f>P152</f>
        <v>0</v>
      </c>
      <c r="Q151" s="9">
        <f t="shared" si="16"/>
        <v>774.17279999999994</v>
      </c>
      <c r="R151" s="10">
        <f>R152</f>
        <v>0</v>
      </c>
      <c r="S151" s="9">
        <f t="shared" si="15"/>
        <v>774.17279999999994</v>
      </c>
      <c r="T151" s="9">
        <f>T152</f>
        <v>774.17280000000005</v>
      </c>
      <c r="U151" s="20">
        <f t="shared" si="14"/>
        <v>100.00000000000003</v>
      </c>
    </row>
    <row r="152" spans="1:21" ht="38.25">
      <c r="A152" s="3" t="s">
        <v>32</v>
      </c>
      <c r="B152" s="2" t="s">
        <v>5</v>
      </c>
      <c r="C152" s="2" t="s">
        <v>22</v>
      </c>
      <c r="D152" s="2" t="s">
        <v>20</v>
      </c>
      <c r="E152" s="1" t="s">
        <v>367</v>
      </c>
      <c r="F152" s="2">
        <v>200</v>
      </c>
      <c r="G152" s="7">
        <v>0</v>
      </c>
      <c r="H152" s="8">
        <f>116.12592+658.04688</f>
        <v>774.17279999999994</v>
      </c>
      <c r="I152" s="7">
        <f t="shared" si="10"/>
        <v>774.17279999999994</v>
      </c>
      <c r="J152" s="8"/>
      <c r="K152" s="7">
        <f t="shared" si="19"/>
        <v>774.17279999999994</v>
      </c>
      <c r="L152" s="8"/>
      <c r="M152" s="9">
        <f t="shared" si="17"/>
        <v>774.17279999999994</v>
      </c>
      <c r="N152" s="10"/>
      <c r="O152" s="9">
        <f t="shared" si="18"/>
        <v>774.17279999999994</v>
      </c>
      <c r="P152" s="10"/>
      <c r="Q152" s="9">
        <f t="shared" si="16"/>
        <v>774.17279999999994</v>
      </c>
      <c r="R152" s="10"/>
      <c r="S152" s="9">
        <f t="shared" si="15"/>
        <v>774.17279999999994</v>
      </c>
      <c r="T152" s="9">
        <v>774.17280000000005</v>
      </c>
      <c r="U152" s="20">
        <f t="shared" si="14"/>
        <v>100.00000000000003</v>
      </c>
    </row>
    <row r="153" spans="1:21" ht="102">
      <c r="A153" s="3" t="s">
        <v>361</v>
      </c>
      <c r="B153" s="2" t="s">
        <v>5</v>
      </c>
      <c r="C153" s="2" t="s">
        <v>22</v>
      </c>
      <c r="D153" s="2" t="s">
        <v>20</v>
      </c>
      <c r="E153" s="1" t="s">
        <v>368</v>
      </c>
      <c r="F153" s="2"/>
      <c r="G153" s="7">
        <v>0</v>
      </c>
      <c r="H153" s="8">
        <f>H154</f>
        <v>1000</v>
      </c>
      <c r="I153" s="7">
        <f t="shared" si="10"/>
        <v>1000</v>
      </c>
      <c r="J153" s="8">
        <f>J154</f>
        <v>0</v>
      </c>
      <c r="K153" s="7">
        <f t="shared" si="19"/>
        <v>1000</v>
      </c>
      <c r="L153" s="8">
        <f>L154</f>
        <v>0</v>
      </c>
      <c r="M153" s="9">
        <f t="shared" si="17"/>
        <v>1000</v>
      </c>
      <c r="N153" s="10">
        <f>N154</f>
        <v>0</v>
      </c>
      <c r="O153" s="9">
        <f t="shared" si="18"/>
        <v>1000</v>
      </c>
      <c r="P153" s="10">
        <f>P154</f>
        <v>-5</v>
      </c>
      <c r="Q153" s="9">
        <f t="shared" si="16"/>
        <v>995</v>
      </c>
      <c r="R153" s="10">
        <f>R154</f>
        <v>0</v>
      </c>
      <c r="S153" s="9">
        <f t="shared" si="15"/>
        <v>995</v>
      </c>
      <c r="T153" s="9">
        <f>T154</f>
        <v>995</v>
      </c>
      <c r="U153" s="20">
        <f t="shared" si="14"/>
        <v>100</v>
      </c>
    </row>
    <row r="154" spans="1:21" ht="38.25">
      <c r="A154" s="3" t="s">
        <v>32</v>
      </c>
      <c r="B154" s="2" t="s">
        <v>5</v>
      </c>
      <c r="C154" s="2" t="s">
        <v>22</v>
      </c>
      <c r="D154" s="2" t="s">
        <v>20</v>
      </c>
      <c r="E154" s="1" t="s">
        <v>368</v>
      </c>
      <c r="F154" s="2">
        <v>200</v>
      </c>
      <c r="G154" s="7">
        <v>0</v>
      </c>
      <c r="H154" s="8">
        <f>150+850</f>
        <v>1000</v>
      </c>
      <c r="I154" s="7">
        <f t="shared" si="10"/>
        <v>1000</v>
      </c>
      <c r="J154" s="8"/>
      <c r="K154" s="7">
        <f t="shared" si="19"/>
        <v>1000</v>
      </c>
      <c r="L154" s="8"/>
      <c r="M154" s="9">
        <f t="shared" si="17"/>
        <v>1000</v>
      </c>
      <c r="N154" s="10"/>
      <c r="O154" s="9">
        <f t="shared" si="18"/>
        <v>1000</v>
      </c>
      <c r="P154" s="10">
        <f>-0.15-0.6-4.25</f>
        <v>-5</v>
      </c>
      <c r="Q154" s="9">
        <f t="shared" si="16"/>
        <v>995</v>
      </c>
      <c r="R154" s="10"/>
      <c r="S154" s="9">
        <f t="shared" si="15"/>
        <v>995</v>
      </c>
      <c r="T154" s="9">
        <v>995</v>
      </c>
      <c r="U154" s="20">
        <f t="shared" si="14"/>
        <v>100</v>
      </c>
    </row>
    <row r="155" spans="1:21" ht="89.25">
      <c r="A155" s="3" t="s">
        <v>362</v>
      </c>
      <c r="B155" s="2" t="s">
        <v>5</v>
      </c>
      <c r="C155" s="2" t="s">
        <v>22</v>
      </c>
      <c r="D155" s="2" t="s">
        <v>20</v>
      </c>
      <c r="E155" s="1" t="s">
        <v>369</v>
      </c>
      <c r="F155" s="2"/>
      <c r="G155" s="7">
        <v>0</v>
      </c>
      <c r="H155" s="8">
        <f>H156</f>
        <v>1054.1243999999999</v>
      </c>
      <c r="I155" s="7">
        <f t="shared" si="10"/>
        <v>1054.1243999999999</v>
      </c>
      <c r="J155" s="8">
        <f>J156</f>
        <v>0</v>
      </c>
      <c r="K155" s="7">
        <f t="shared" si="19"/>
        <v>1054.1243999999999</v>
      </c>
      <c r="L155" s="8">
        <f>L156</f>
        <v>0</v>
      </c>
      <c r="M155" s="9">
        <f t="shared" si="17"/>
        <v>1054.1243999999999</v>
      </c>
      <c r="N155" s="10">
        <f>N156</f>
        <v>0</v>
      </c>
      <c r="O155" s="9">
        <f t="shared" si="18"/>
        <v>1054.1243999999999</v>
      </c>
      <c r="P155" s="10">
        <f>P156</f>
        <v>0</v>
      </c>
      <c r="Q155" s="9">
        <f t="shared" si="16"/>
        <v>1054.1243999999999</v>
      </c>
      <c r="R155" s="10">
        <f>R156</f>
        <v>0</v>
      </c>
      <c r="S155" s="9">
        <f t="shared" si="15"/>
        <v>1054.1243999999999</v>
      </c>
      <c r="T155" s="9">
        <f>T156</f>
        <v>1054.1243999999999</v>
      </c>
      <c r="U155" s="20">
        <f t="shared" si="14"/>
        <v>100</v>
      </c>
    </row>
    <row r="156" spans="1:21" ht="38.25">
      <c r="A156" s="3" t="s">
        <v>32</v>
      </c>
      <c r="B156" s="2" t="s">
        <v>5</v>
      </c>
      <c r="C156" s="2" t="s">
        <v>22</v>
      </c>
      <c r="D156" s="2" t="s">
        <v>20</v>
      </c>
      <c r="E156" s="1" t="s">
        <v>369</v>
      </c>
      <c r="F156" s="2">
        <v>200</v>
      </c>
      <c r="G156" s="7">
        <v>0</v>
      </c>
      <c r="H156" s="8">
        <f>158.11866+896.00574</f>
        <v>1054.1243999999999</v>
      </c>
      <c r="I156" s="7">
        <f t="shared" si="10"/>
        <v>1054.1243999999999</v>
      </c>
      <c r="J156" s="8"/>
      <c r="K156" s="7">
        <f t="shared" si="19"/>
        <v>1054.1243999999999</v>
      </c>
      <c r="L156" s="8"/>
      <c r="M156" s="9">
        <f t="shared" si="17"/>
        <v>1054.1243999999999</v>
      </c>
      <c r="N156" s="10"/>
      <c r="O156" s="9">
        <f t="shared" si="18"/>
        <v>1054.1243999999999</v>
      </c>
      <c r="P156" s="10"/>
      <c r="Q156" s="9">
        <f t="shared" si="16"/>
        <v>1054.1243999999999</v>
      </c>
      <c r="R156" s="10"/>
      <c r="S156" s="9">
        <f t="shared" si="15"/>
        <v>1054.1243999999999</v>
      </c>
      <c r="T156" s="9">
        <v>1054.1243999999999</v>
      </c>
      <c r="U156" s="20">
        <f t="shared" si="14"/>
        <v>100</v>
      </c>
    </row>
    <row r="157" spans="1:21" ht="114.75">
      <c r="A157" s="3" t="s">
        <v>363</v>
      </c>
      <c r="B157" s="2" t="s">
        <v>5</v>
      </c>
      <c r="C157" s="2" t="s">
        <v>22</v>
      </c>
      <c r="D157" s="2" t="s">
        <v>20</v>
      </c>
      <c r="E157" s="1" t="s">
        <v>370</v>
      </c>
      <c r="F157" s="2"/>
      <c r="G157" s="7">
        <v>0</v>
      </c>
      <c r="H157" s="8">
        <f>H158</f>
        <v>1058</v>
      </c>
      <c r="I157" s="7">
        <f t="shared" si="10"/>
        <v>1058</v>
      </c>
      <c r="J157" s="8">
        <f>J158</f>
        <v>0</v>
      </c>
      <c r="K157" s="7">
        <f t="shared" si="19"/>
        <v>1058</v>
      </c>
      <c r="L157" s="8">
        <f>L158</f>
        <v>0</v>
      </c>
      <c r="M157" s="9">
        <f t="shared" si="17"/>
        <v>1058</v>
      </c>
      <c r="N157" s="10">
        <f>N158</f>
        <v>0</v>
      </c>
      <c r="O157" s="9">
        <f t="shared" si="18"/>
        <v>1058</v>
      </c>
      <c r="P157" s="10">
        <f>P158</f>
        <v>-5.29</v>
      </c>
      <c r="Q157" s="9">
        <f t="shared" si="16"/>
        <v>1052.71</v>
      </c>
      <c r="R157" s="10">
        <f>R158</f>
        <v>0</v>
      </c>
      <c r="S157" s="9">
        <f t="shared" si="15"/>
        <v>1052.71</v>
      </c>
      <c r="T157" s="9">
        <f>T158</f>
        <v>1052.71</v>
      </c>
      <c r="U157" s="20">
        <f t="shared" si="14"/>
        <v>100</v>
      </c>
    </row>
    <row r="158" spans="1:21" ht="38.25">
      <c r="A158" s="3" t="s">
        <v>32</v>
      </c>
      <c r="B158" s="2" t="s">
        <v>5</v>
      </c>
      <c r="C158" s="2" t="s">
        <v>22</v>
      </c>
      <c r="D158" s="2" t="s">
        <v>20</v>
      </c>
      <c r="E158" s="1" t="s">
        <v>370</v>
      </c>
      <c r="F158" s="2">
        <v>200</v>
      </c>
      <c r="G158" s="7">
        <v>0</v>
      </c>
      <c r="H158" s="8">
        <f>158.7+899.3</f>
        <v>1058</v>
      </c>
      <c r="I158" s="7">
        <f t="shared" si="10"/>
        <v>1058</v>
      </c>
      <c r="J158" s="8"/>
      <c r="K158" s="7">
        <f t="shared" si="19"/>
        <v>1058</v>
      </c>
      <c r="L158" s="8"/>
      <c r="M158" s="9">
        <f t="shared" si="17"/>
        <v>1058</v>
      </c>
      <c r="N158" s="10"/>
      <c r="O158" s="9">
        <f t="shared" si="18"/>
        <v>1058</v>
      </c>
      <c r="P158" s="10">
        <f>-0.1587-0.6348-4.4965</f>
        <v>-5.29</v>
      </c>
      <c r="Q158" s="9">
        <f t="shared" si="16"/>
        <v>1052.71</v>
      </c>
      <c r="R158" s="10"/>
      <c r="S158" s="9">
        <f t="shared" si="15"/>
        <v>1052.71</v>
      </c>
      <c r="T158" s="9">
        <v>1052.71</v>
      </c>
      <c r="U158" s="20">
        <f t="shared" si="14"/>
        <v>100</v>
      </c>
    </row>
    <row r="159" spans="1:21" ht="89.25">
      <c r="A159" s="3" t="s">
        <v>364</v>
      </c>
      <c r="B159" s="2" t="s">
        <v>5</v>
      </c>
      <c r="C159" s="2" t="s">
        <v>22</v>
      </c>
      <c r="D159" s="2" t="s">
        <v>20</v>
      </c>
      <c r="E159" s="1" t="s">
        <v>371</v>
      </c>
      <c r="F159" s="2"/>
      <c r="G159" s="7">
        <v>0</v>
      </c>
      <c r="H159" s="8">
        <f>H160</f>
        <v>1049.8704</v>
      </c>
      <c r="I159" s="7">
        <f t="shared" si="10"/>
        <v>1049.8704</v>
      </c>
      <c r="J159" s="8">
        <f>J160</f>
        <v>0</v>
      </c>
      <c r="K159" s="7">
        <f t="shared" si="19"/>
        <v>1049.8704</v>
      </c>
      <c r="L159" s="8">
        <f>L160</f>
        <v>0</v>
      </c>
      <c r="M159" s="9">
        <f t="shared" si="17"/>
        <v>1049.8704</v>
      </c>
      <c r="N159" s="10">
        <f>N160</f>
        <v>0</v>
      </c>
      <c r="O159" s="9">
        <f t="shared" si="18"/>
        <v>1049.8704</v>
      </c>
      <c r="P159" s="10">
        <f>P160</f>
        <v>0</v>
      </c>
      <c r="Q159" s="9">
        <f t="shared" si="16"/>
        <v>1049.8704</v>
      </c>
      <c r="R159" s="10">
        <f>R160</f>
        <v>0</v>
      </c>
      <c r="S159" s="9">
        <f t="shared" si="15"/>
        <v>1049.8704</v>
      </c>
      <c r="T159" s="9">
        <f>T160</f>
        <v>1049.8704</v>
      </c>
      <c r="U159" s="20">
        <f t="shared" si="14"/>
        <v>100</v>
      </c>
    </row>
    <row r="160" spans="1:21" ht="38.25">
      <c r="A160" s="3" t="s">
        <v>32</v>
      </c>
      <c r="B160" s="2" t="s">
        <v>5</v>
      </c>
      <c r="C160" s="2" t="s">
        <v>22</v>
      </c>
      <c r="D160" s="2" t="s">
        <v>20</v>
      </c>
      <c r="E160" s="1" t="s">
        <v>371</v>
      </c>
      <c r="F160" s="2">
        <v>200</v>
      </c>
      <c r="G160" s="7">
        <v>0</v>
      </c>
      <c r="H160" s="8">
        <f>157.48056+892.38984</f>
        <v>1049.8704</v>
      </c>
      <c r="I160" s="7">
        <f t="shared" si="10"/>
        <v>1049.8704</v>
      </c>
      <c r="J160" s="8"/>
      <c r="K160" s="7">
        <f t="shared" si="19"/>
        <v>1049.8704</v>
      </c>
      <c r="L160" s="8"/>
      <c r="M160" s="9">
        <f t="shared" si="17"/>
        <v>1049.8704</v>
      </c>
      <c r="N160" s="10"/>
      <c r="O160" s="9">
        <f t="shared" si="18"/>
        <v>1049.8704</v>
      </c>
      <c r="P160" s="10"/>
      <c r="Q160" s="9">
        <f t="shared" si="16"/>
        <v>1049.8704</v>
      </c>
      <c r="R160" s="10"/>
      <c r="S160" s="9">
        <f t="shared" si="15"/>
        <v>1049.8704</v>
      </c>
      <c r="T160" s="9">
        <v>1049.8704</v>
      </c>
      <c r="U160" s="20">
        <f t="shared" si="14"/>
        <v>100</v>
      </c>
    </row>
    <row r="161" spans="1:21" ht="89.25">
      <c r="A161" s="3" t="s">
        <v>365</v>
      </c>
      <c r="B161" s="2" t="s">
        <v>5</v>
      </c>
      <c r="C161" s="2" t="s">
        <v>22</v>
      </c>
      <c r="D161" s="2" t="s">
        <v>20</v>
      </c>
      <c r="E161" s="1" t="s">
        <v>372</v>
      </c>
      <c r="F161" s="2"/>
      <c r="G161" s="7">
        <v>0</v>
      </c>
      <c r="H161" s="8">
        <f>H162</f>
        <v>1050</v>
      </c>
      <c r="I161" s="7">
        <f t="shared" si="10"/>
        <v>1050</v>
      </c>
      <c r="J161" s="8">
        <f>J162</f>
        <v>0</v>
      </c>
      <c r="K161" s="7">
        <f t="shared" si="19"/>
        <v>1050</v>
      </c>
      <c r="L161" s="8">
        <f>L162</f>
        <v>0</v>
      </c>
      <c r="M161" s="9">
        <f t="shared" si="17"/>
        <v>1050</v>
      </c>
      <c r="N161" s="10">
        <f>N162</f>
        <v>0</v>
      </c>
      <c r="O161" s="9">
        <f t="shared" si="18"/>
        <v>1050</v>
      </c>
      <c r="P161" s="10">
        <f>P162</f>
        <v>0</v>
      </c>
      <c r="Q161" s="9">
        <f t="shared" si="16"/>
        <v>1050</v>
      </c>
      <c r="R161" s="10">
        <f>R162</f>
        <v>0</v>
      </c>
      <c r="S161" s="9">
        <f t="shared" si="15"/>
        <v>1050</v>
      </c>
      <c r="T161" s="9">
        <f>T162</f>
        <v>1050</v>
      </c>
      <c r="U161" s="20">
        <f t="shared" si="14"/>
        <v>100</v>
      </c>
    </row>
    <row r="162" spans="1:21" ht="38.25">
      <c r="A162" s="3" t="s">
        <v>32</v>
      </c>
      <c r="B162" s="2" t="s">
        <v>5</v>
      </c>
      <c r="C162" s="2" t="s">
        <v>22</v>
      </c>
      <c r="D162" s="2" t="s">
        <v>20</v>
      </c>
      <c r="E162" s="1" t="s">
        <v>372</v>
      </c>
      <c r="F162" s="2">
        <v>200</v>
      </c>
      <c r="G162" s="7">
        <v>0</v>
      </c>
      <c r="H162" s="8">
        <f>157.5+892.5</f>
        <v>1050</v>
      </c>
      <c r="I162" s="7">
        <f t="shared" si="10"/>
        <v>1050</v>
      </c>
      <c r="J162" s="8"/>
      <c r="K162" s="7">
        <f t="shared" si="19"/>
        <v>1050</v>
      </c>
      <c r="L162" s="8"/>
      <c r="M162" s="9">
        <f t="shared" si="17"/>
        <v>1050</v>
      </c>
      <c r="N162" s="10"/>
      <c r="O162" s="9">
        <f t="shared" si="18"/>
        <v>1050</v>
      </c>
      <c r="P162" s="10"/>
      <c r="Q162" s="9">
        <f t="shared" si="16"/>
        <v>1050</v>
      </c>
      <c r="R162" s="10"/>
      <c r="S162" s="9">
        <f t="shared" si="15"/>
        <v>1050</v>
      </c>
      <c r="T162" s="9">
        <v>1050</v>
      </c>
      <c r="U162" s="20">
        <f t="shared" si="14"/>
        <v>100</v>
      </c>
    </row>
    <row r="163" spans="1:21" ht="89.25">
      <c r="A163" s="3" t="s">
        <v>366</v>
      </c>
      <c r="B163" s="2" t="s">
        <v>5</v>
      </c>
      <c r="C163" s="2" t="s">
        <v>22</v>
      </c>
      <c r="D163" s="2" t="s">
        <v>20</v>
      </c>
      <c r="E163" s="1" t="s">
        <v>373</v>
      </c>
      <c r="F163" s="2"/>
      <c r="G163" s="7">
        <v>0</v>
      </c>
      <c r="H163" s="8">
        <f>H164</f>
        <v>724.70280000000002</v>
      </c>
      <c r="I163" s="7">
        <f t="shared" si="10"/>
        <v>724.70280000000002</v>
      </c>
      <c r="J163" s="8">
        <f>J164</f>
        <v>0</v>
      </c>
      <c r="K163" s="7">
        <f t="shared" si="19"/>
        <v>724.70280000000002</v>
      </c>
      <c r="L163" s="8">
        <f>L164</f>
        <v>0</v>
      </c>
      <c r="M163" s="9">
        <f t="shared" si="17"/>
        <v>724.70280000000002</v>
      </c>
      <c r="N163" s="10">
        <f>N164</f>
        <v>0</v>
      </c>
      <c r="O163" s="9">
        <f t="shared" si="18"/>
        <v>724.70280000000002</v>
      </c>
      <c r="P163" s="10">
        <f>P164</f>
        <v>0</v>
      </c>
      <c r="Q163" s="9">
        <f t="shared" si="16"/>
        <v>724.70280000000002</v>
      </c>
      <c r="R163" s="10">
        <f>R164</f>
        <v>0</v>
      </c>
      <c r="S163" s="9">
        <f t="shared" si="15"/>
        <v>724.70280000000002</v>
      </c>
      <c r="T163" s="9">
        <f>T164</f>
        <v>724.70280000000002</v>
      </c>
      <c r="U163" s="20">
        <f t="shared" si="14"/>
        <v>100</v>
      </c>
    </row>
    <row r="164" spans="1:21" ht="38.25">
      <c r="A164" s="3" t="s">
        <v>32</v>
      </c>
      <c r="B164" s="2" t="s">
        <v>5</v>
      </c>
      <c r="C164" s="2" t="s">
        <v>22</v>
      </c>
      <c r="D164" s="2" t="s">
        <v>20</v>
      </c>
      <c r="E164" s="1" t="s">
        <v>373</v>
      </c>
      <c r="F164" s="2">
        <v>200</v>
      </c>
      <c r="G164" s="7">
        <v>0</v>
      </c>
      <c r="H164" s="8">
        <f>108.70542+615.99738</f>
        <v>724.70280000000002</v>
      </c>
      <c r="I164" s="7">
        <f t="shared" si="10"/>
        <v>724.70280000000002</v>
      </c>
      <c r="J164" s="8"/>
      <c r="K164" s="7">
        <f t="shared" si="19"/>
        <v>724.70280000000002</v>
      </c>
      <c r="L164" s="8"/>
      <c r="M164" s="9">
        <f t="shared" si="17"/>
        <v>724.70280000000002</v>
      </c>
      <c r="N164" s="10"/>
      <c r="O164" s="9">
        <f t="shared" si="18"/>
        <v>724.70280000000002</v>
      </c>
      <c r="P164" s="10"/>
      <c r="Q164" s="9">
        <f t="shared" si="16"/>
        <v>724.70280000000002</v>
      </c>
      <c r="R164" s="10"/>
      <c r="S164" s="9">
        <f t="shared" si="15"/>
        <v>724.70280000000002</v>
      </c>
      <c r="T164" s="9">
        <v>724.70280000000002</v>
      </c>
      <c r="U164" s="20">
        <f t="shared" si="14"/>
        <v>100</v>
      </c>
    </row>
    <row r="165" spans="1:21" ht="25.5">
      <c r="A165" s="16" t="s">
        <v>285</v>
      </c>
      <c r="B165" s="2" t="s">
        <v>5</v>
      </c>
      <c r="C165" s="2" t="s">
        <v>22</v>
      </c>
      <c r="D165" s="2" t="s">
        <v>20</v>
      </c>
      <c r="E165" s="1" t="s">
        <v>289</v>
      </c>
      <c r="F165" s="2"/>
      <c r="G165" s="7">
        <v>70</v>
      </c>
      <c r="H165" s="8">
        <f>H166</f>
        <v>0</v>
      </c>
      <c r="I165" s="7">
        <f t="shared" si="10"/>
        <v>70</v>
      </c>
      <c r="J165" s="8">
        <f>J166</f>
        <v>0</v>
      </c>
      <c r="K165" s="7">
        <f t="shared" si="19"/>
        <v>70</v>
      </c>
      <c r="L165" s="8">
        <f>L166</f>
        <v>35</v>
      </c>
      <c r="M165" s="9">
        <f t="shared" si="17"/>
        <v>105</v>
      </c>
      <c r="N165" s="10">
        <f>N166</f>
        <v>0</v>
      </c>
      <c r="O165" s="9">
        <f t="shared" si="18"/>
        <v>105</v>
      </c>
      <c r="P165" s="10">
        <f>P166</f>
        <v>0</v>
      </c>
      <c r="Q165" s="9">
        <f t="shared" si="16"/>
        <v>105</v>
      </c>
      <c r="R165" s="10">
        <f>R166</f>
        <v>0</v>
      </c>
      <c r="S165" s="9">
        <f t="shared" si="15"/>
        <v>105</v>
      </c>
      <c r="T165" s="9">
        <f>T166</f>
        <v>105</v>
      </c>
      <c r="U165" s="20">
        <f t="shared" si="14"/>
        <v>100</v>
      </c>
    </row>
    <row r="166" spans="1:21" ht="38.25">
      <c r="A166" s="3" t="s">
        <v>32</v>
      </c>
      <c r="B166" s="2" t="s">
        <v>5</v>
      </c>
      <c r="C166" s="2" t="s">
        <v>22</v>
      </c>
      <c r="D166" s="2" t="s">
        <v>20</v>
      </c>
      <c r="E166" s="1" t="s">
        <v>289</v>
      </c>
      <c r="F166" s="2">
        <v>200</v>
      </c>
      <c r="G166" s="7">
        <v>70</v>
      </c>
      <c r="H166" s="8"/>
      <c r="I166" s="7">
        <f t="shared" si="10"/>
        <v>70</v>
      </c>
      <c r="J166" s="8"/>
      <c r="K166" s="7">
        <f t="shared" si="19"/>
        <v>70</v>
      </c>
      <c r="L166" s="8">
        <v>35</v>
      </c>
      <c r="M166" s="9">
        <f t="shared" si="17"/>
        <v>105</v>
      </c>
      <c r="N166" s="10"/>
      <c r="O166" s="9">
        <f t="shared" si="18"/>
        <v>105</v>
      </c>
      <c r="P166" s="10"/>
      <c r="Q166" s="9">
        <f t="shared" si="16"/>
        <v>105</v>
      </c>
      <c r="R166" s="10"/>
      <c r="S166" s="9">
        <f t="shared" si="15"/>
        <v>105</v>
      </c>
      <c r="T166" s="9">
        <v>105</v>
      </c>
      <c r="U166" s="20">
        <f t="shared" si="14"/>
        <v>100</v>
      </c>
    </row>
    <row r="167" spans="1:21" ht="71.25" customHeight="1">
      <c r="A167" s="16" t="s">
        <v>388</v>
      </c>
      <c r="B167" s="2" t="s">
        <v>5</v>
      </c>
      <c r="C167" s="2" t="s">
        <v>22</v>
      </c>
      <c r="D167" s="2" t="s">
        <v>20</v>
      </c>
      <c r="E167" s="1" t="s">
        <v>389</v>
      </c>
      <c r="F167" s="2"/>
      <c r="G167" s="7"/>
      <c r="H167" s="8"/>
      <c r="I167" s="7"/>
      <c r="J167" s="8"/>
      <c r="K167" s="7">
        <f t="shared" si="19"/>
        <v>0</v>
      </c>
      <c r="L167" s="8">
        <f>L168</f>
        <v>2000</v>
      </c>
      <c r="M167" s="9">
        <f t="shared" si="17"/>
        <v>2000</v>
      </c>
      <c r="N167" s="10">
        <f>N168</f>
        <v>0</v>
      </c>
      <c r="O167" s="9">
        <f t="shared" si="18"/>
        <v>2000</v>
      </c>
      <c r="P167" s="10">
        <f>P168</f>
        <v>0</v>
      </c>
      <c r="Q167" s="9">
        <f t="shared" si="16"/>
        <v>2000</v>
      </c>
      <c r="R167" s="10">
        <f>R168</f>
        <v>0</v>
      </c>
      <c r="S167" s="9">
        <f t="shared" si="15"/>
        <v>2000</v>
      </c>
      <c r="T167" s="9">
        <f>T168</f>
        <v>2000</v>
      </c>
      <c r="U167" s="20">
        <f t="shared" si="14"/>
        <v>100</v>
      </c>
    </row>
    <row r="168" spans="1:21" ht="15.75">
      <c r="A168" s="15" t="s">
        <v>54</v>
      </c>
      <c r="B168" s="2" t="s">
        <v>5</v>
      </c>
      <c r="C168" s="2" t="s">
        <v>22</v>
      </c>
      <c r="D168" s="2" t="s">
        <v>20</v>
      </c>
      <c r="E168" s="1" t="s">
        <v>389</v>
      </c>
      <c r="F168" s="2">
        <v>800</v>
      </c>
      <c r="G168" s="7"/>
      <c r="H168" s="8"/>
      <c r="I168" s="7"/>
      <c r="J168" s="8"/>
      <c r="K168" s="7">
        <f t="shared" si="19"/>
        <v>0</v>
      </c>
      <c r="L168" s="8">
        <v>2000</v>
      </c>
      <c r="M168" s="9">
        <f t="shared" si="17"/>
        <v>2000</v>
      </c>
      <c r="N168" s="10"/>
      <c r="O168" s="9">
        <f t="shared" si="18"/>
        <v>2000</v>
      </c>
      <c r="P168" s="10"/>
      <c r="Q168" s="9">
        <f t="shared" si="16"/>
        <v>2000</v>
      </c>
      <c r="R168" s="10"/>
      <c r="S168" s="9">
        <f t="shared" si="15"/>
        <v>2000</v>
      </c>
      <c r="T168" s="9">
        <v>2000</v>
      </c>
      <c r="U168" s="20">
        <f t="shared" si="14"/>
        <v>100</v>
      </c>
    </row>
    <row r="169" spans="1:21" ht="15.75">
      <c r="A169" s="3" t="s">
        <v>303</v>
      </c>
      <c r="B169" s="2" t="s">
        <v>5</v>
      </c>
      <c r="C169" s="2" t="s">
        <v>22</v>
      </c>
      <c r="D169" s="2" t="s">
        <v>20</v>
      </c>
      <c r="E169" s="1" t="s">
        <v>304</v>
      </c>
      <c r="F169" s="2"/>
      <c r="G169" s="7">
        <v>0</v>
      </c>
      <c r="H169" s="8">
        <f>H170</f>
        <v>0</v>
      </c>
      <c r="I169" s="7">
        <f t="shared" ref="I169:I246" si="20">G169+H169</f>
        <v>0</v>
      </c>
      <c r="J169" s="8">
        <f>J170</f>
        <v>0</v>
      </c>
      <c r="K169" s="7">
        <f t="shared" si="19"/>
        <v>0</v>
      </c>
      <c r="L169" s="8">
        <f>L170</f>
        <v>0</v>
      </c>
      <c r="M169" s="9">
        <f t="shared" si="17"/>
        <v>0</v>
      </c>
      <c r="N169" s="10">
        <f>N170</f>
        <v>0</v>
      </c>
      <c r="O169" s="9">
        <f t="shared" si="18"/>
        <v>0</v>
      </c>
      <c r="P169" s="10">
        <f>P170</f>
        <v>0</v>
      </c>
      <c r="Q169" s="9">
        <f t="shared" si="16"/>
        <v>0</v>
      </c>
      <c r="R169" s="10">
        <f>R170</f>
        <v>300</v>
      </c>
      <c r="S169" s="9">
        <f t="shared" si="15"/>
        <v>300</v>
      </c>
      <c r="T169" s="9">
        <f>T170</f>
        <v>0</v>
      </c>
      <c r="U169" s="20">
        <f t="shared" si="14"/>
        <v>0</v>
      </c>
    </row>
    <row r="170" spans="1:21" ht="38.25">
      <c r="A170" s="3" t="s">
        <v>32</v>
      </c>
      <c r="B170" s="2" t="s">
        <v>5</v>
      </c>
      <c r="C170" s="2" t="s">
        <v>22</v>
      </c>
      <c r="D170" s="2" t="s">
        <v>20</v>
      </c>
      <c r="E170" s="1" t="s">
        <v>304</v>
      </c>
      <c r="F170" s="2">
        <v>200</v>
      </c>
      <c r="G170" s="7">
        <v>0</v>
      </c>
      <c r="H170" s="8"/>
      <c r="I170" s="7">
        <f t="shared" si="20"/>
        <v>0</v>
      </c>
      <c r="J170" s="8"/>
      <c r="K170" s="7">
        <f t="shared" si="19"/>
        <v>0</v>
      </c>
      <c r="L170" s="8"/>
      <c r="M170" s="9">
        <f t="shared" si="17"/>
        <v>0</v>
      </c>
      <c r="N170" s="10"/>
      <c r="O170" s="9">
        <f t="shared" si="18"/>
        <v>0</v>
      </c>
      <c r="P170" s="10"/>
      <c r="Q170" s="9">
        <f t="shared" si="16"/>
        <v>0</v>
      </c>
      <c r="R170" s="10">
        <v>300</v>
      </c>
      <c r="S170" s="9">
        <f t="shared" si="15"/>
        <v>300</v>
      </c>
      <c r="T170" s="9">
        <v>0</v>
      </c>
      <c r="U170" s="20">
        <f t="shared" si="14"/>
        <v>0</v>
      </c>
    </row>
    <row r="171" spans="1:21" ht="25.5">
      <c r="A171" s="3" t="s">
        <v>305</v>
      </c>
      <c r="B171" s="2" t="s">
        <v>5</v>
      </c>
      <c r="C171" s="2" t="s">
        <v>22</v>
      </c>
      <c r="D171" s="2" t="s">
        <v>20</v>
      </c>
      <c r="E171" s="1" t="s">
        <v>306</v>
      </c>
      <c r="F171" s="2"/>
      <c r="G171" s="7">
        <v>0</v>
      </c>
      <c r="H171" s="8">
        <f>H172</f>
        <v>0</v>
      </c>
      <c r="I171" s="7">
        <f t="shared" si="20"/>
        <v>0</v>
      </c>
      <c r="J171" s="8">
        <f>J172</f>
        <v>0</v>
      </c>
      <c r="K171" s="7">
        <f t="shared" si="19"/>
        <v>0</v>
      </c>
      <c r="L171" s="8">
        <f>L172</f>
        <v>0</v>
      </c>
      <c r="M171" s="9">
        <f t="shared" si="17"/>
        <v>0</v>
      </c>
      <c r="N171" s="10">
        <f>N172</f>
        <v>0</v>
      </c>
      <c r="O171" s="9">
        <f t="shared" si="18"/>
        <v>0</v>
      </c>
      <c r="P171" s="10">
        <f>P172</f>
        <v>0</v>
      </c>
      <c r="Q171" s="9">
        <f t="shared" si="16"/>
        <v>0</v>
      </c>
      <c r="R171" s="10">
        <f>R172</f>
        <v>100</v>
      </c>
      <c r="S171" s="9">
        <f t="shared" si="15"/>
        <v>100</v>
      </c>
      <c r="T171" s="9">
        <f>T172</f>
        <v>0</v>
      </c>
      <c r="U171" s="20">
        <f t="shared" si="14"/>
        <v>0</v>
      </c>
    </row>
    <row r="172" spans="1:21" ht="38.25">
      <c r="A172" s="3" t="s">
        <v>32</v>
      </c>
      <c r="B172" s="2" t="s">
        <v>5</v>
      </c>
      <c r="C172" s="2" t="s">
        <v>22</v>
      </c>
      <c r="D172" s="2" t="s">
        <v>20</v>
      </c>
      <c r="E172" s="1" t="s">
        <v>306</v>
      </c>
      <c r="F172" s="2">
        <v>200</v>
      </c>
      <c r="G172" s="7">
        <v>0</v>
      </c>
      <c r="H172" s="8"/>
      <c r="I172" s="7">
        <f t="shared" si="20"/>
        <v>0</v>
      </c>
      <c r="J172" s="8"/>
      <c r="K172" s="7">
        <f t="shared" si="19"/>
        <v>0</v>
      </c>
      <c r="L172" s="8"/>
      <c r="M172" s="9">
        <f t="shared" si="17"/>
        <v>0</v>
      </c>
      <c r="N172" s="10"/>
      <c r="O172" s="9">
        <f t="shared" si="18"/>
        <v>0</v>
      </c>
      <c r="P172" s="10"/>
      <c r="Q172" s="9">
        <f t="shared" si="16"/>
        <v>0</v>
      </c>
      <c r="R172" s="10">
        <v>100</v>
      </c>
      <c r="S172" s="9">
        <f t="shared" si="15"/>
        <v>100</v>
      </c>
      <c r="T172" s="9">
        <v>0</v>
      </c>
      <c r="U172" s="20">
        <f t="shared" si="14"/>
        <v>0</v>
      </c>
    </row>
    <row r="173" spans="1:21" ht="51">
      <c r="A173" s="3" t="s">
        <v>178</v>
      </c>
      <c r="B173" s="2" t="s">
        <v>5</v>
      </c>
      <c r="C173" s="2" t="s">
        <v>22</v>
      </c>
      <c r="D173" s="2" t="s">
        <v>22</v>
      </c>
      <c r="E173" s="1" t="s">
        <v>166</v>
      </c>
      <c r="F173" s="2"/>
      <c r="G173" s="7">
        <v>2186.1001000000001</v>
      </c>
      <c r="H173" s="8">
        <f>H174+H175+H176+H177</f>
        <v>0</v>
      </c>
      <c r="I173" s="7">
        <f t="shared" si="20"/>
        <v>2186.1001000000001</v>
      </c>
      <c r="J173" s="8">
        <f>J174+J175+J176+J177</f>
        <v>18.624140000000001</v>
      </c>
      <c r="K173" s="7">
        <f t="shared" si="19"/>
        <v>2204.72424</v>
      </c>
      <c r="L173" s="8">
        <f>L174+L175+L176+L177</f>
        <v>0</v>
      </c>
      <c r="M173" s="9">
        <f t="shared" si="17"/>
        <v>2204.72424</v>
      </c>
      <c r="N173" s="10">
        <f>N174+N175+N176+N177</f>
        <v>0</v>
      </c>
      <c r="O173" s="9">
        <f t="shared" si="18"/>
        <v>2204.72424</v>
      </c>
      <c r="P173" s="10">
        <f>P174+P175+P176+P177</f>
        <v>18.331399999999999</v>
      </c>
      <c r="Q173" s="9">
        <f t="shared" si="16"/>
        <v>2223.05564</v>
      </c>
      <c r="R173" s="10">
        <f>R174+R175+R176+R177</f>
        <v>29.536999999999999</v>
      </c>
      <c r="S173" s="9">
        <v>2258.5926399999998</v>
      </c>
      <c r="T173" s="9">
        <f>T174+T175+T176+T177</f>
        <v>1548.6481699999997</v>
      </c>
      <c r="U173" s="20">
        <f t="shared" si="14"/>
        <v>68.566953711493539</v>
      </c>
    </row>
    <row r="174" spans="1:21" ht="76.5">
      <c r="A174" s="3" t="s">
        <v>94</v>
      </c>
      <c r="B174" s="2" t="s">
        <v>5</v>
      </c>
      <c r="C174" s="2" t="s">
        <v>22</v>
      </c>
      <c r="D174" s="2" t="s">
        <v>22</v>
      </c>
      <c r="E174" s="1" t="s">
        <v>166</v>
      </c>
      <c r="F174" s="2">
        <v>100</v>
      </c>
      <c r="G174" s="7">
        <v>1865.4437600000001</v>
      </c>
      <c r="H174" s="8"/>
      <c r="I174" s="7">
        <f t="shared" si="20"/>
        <v>1865.4437600000001</v>
      </c>
      <c r="J174" s="8"/>
      <c r="K174" s="7">
        <f t="shared" si="19"/>
        <v>1865.4437600000001</v>
      </c>
      <c r="L174" s="8"/>
      <c r="M174" s="9">
        <f t="shared" si="17"/>
        <v>1865.4437600000001</v>
      </c>
      <c r="N174" s="10"/>
      <c r="O174" s="9">
        <f t="shared" si="18"/>
        <v>1865.4437600000001</v>
      </c>
      <c r="P174" s="10">
        <v>18.331399999999999</v>
      </c>
      <c r="Q174" s="9">
        <f t="shared" si="16"/>
        <v>1883.7751600000001</v>
      </c>
      <c r="R174" s="10">
        <f>23.207+6.33</f>
        <v>29.536999999999999</v>
      </c>
      <c r="S174" s="9">
        <f t="shared" si="15"/>
        <v>1913.3121600000002</v>
      </c>
      <c r="T174" s="9">
        <v>1328.6133299999999</v>
      </c>
      <c r="U174" s="20">
        <f t="shared" si="14"/>
        <v>69.44048952262969</v>
      </c>
    </row>
    <row r="175" spans="1:21" ht="38.25">
      <c r="A175" s="3" t="s">
        <v>32</v>
      </c>
      <c r="B175" s="2" t="s">
        <v>5</v>
      </c>
      <c r="C175" s="2" t="s">
        <v>22</v>
      </c>
      <c r="D175" s="2" t="s">
        <v>22</v>
      </c>
      <c r="E175" s="1" t="s">
        <v>166</v>
      </c>
      <c r="F175" s="2">
        <v>200</v>
      </c>
      <c r="G175" s="7">
        <v>320.65634000000006</v>
      </c>
      <c r="H175" s="8"/>
      <c r="I175" s="7">
        <f t="shared" si="20"/>
        <v>320.65634000000006</v>
      </c>
      <c r="J175" s="8"/>
      <c r="K175" s="7">
        <f t="shared" si="19"/>
        <v>320.65634000000006</v>
      </c>
      <c r="L175" s="8"/>
      <c r="M175" s="9">
        <f t="shared" si="17"/>
        <v>320.65634000000006</v>
      </c>
      <c r="N175" s="10"/>
      <c r="O175" s="9">
        <f t="shared" si="18"/>
        <v>320.65634000000006</v>
      </c>
      <c r="P175" s="10"/>
      <c r="Q175" s="9">
        <f t="shared" si="16"/>
        <v>320.65634000000006</v>
      </c>
      <c r="R175" s="10"/>
      <c r="S175" s="9">
        <f t="shared" si="15"/>
        <v>320.65634000000006</v>
      </c>
      <c r="T175" s="9">
        <v>195.41069999999999</v>
      </c>
      <c r="U175" s="20">
        <f t="shared" si="14"/>
        <v>60.940850257319077</v>
      </c>
    </row>
    <row r="176" spans="1:21" ht="25.5" hidden="1">
      <c r="A176" s="3" t="s">
        <v>150</v>
      </c>
      <c r="B176" s="2" t="s">
        <v>5</v>
      </c>
      <c r="C176" s="2" t="s">
        <v>22</v>
      </c>
      <c r="D176" s="2" t="s">
        <v>22</v>
      </c>
      <c r="E176" s="1" t="s">
        <v>166</v>
      </c>
      <c r="F176" s="2">
        <v>300</v>
      </c>
      <c r="G176" s="7">
        <v>0</v>
      </c>
      <c r="H176" s="8"/>
      <c r="I176" s="7">
        <v>0</v>
      </c>
      <c r="J176" s="8"/>
      <c r="K176" s="7">
        <f t="shared" si="19"/>
        <v>0</v>
      </c>
      <c r="L176" s="8"/>
      <c r="M176" s="9">
        <f t="shared" si="17"/>
        <v>0</v>
      </c>
      <c r="N176" s="10"/>
      <c r="O176" s="9">
        <f t="shared" si="18"/>
        <v>0</v>
      </c>
      <c r="P176" s="10"/>
      <c r="Q176" s="9">
        <f t="shared" si="16"/>
        <v>0</v>
      </c>
      <c r="R176" s="10"/>
      <c r="S176" s="9">
        <f t="shared" si="15"/>
        <v>0</v>
      </c>
      <c r="T176" s="9">
        <v>0</v>
      </c>
      <c r="U176" s="20">
        <v>0</v>
      </c>
    </row>
    <row r="177" spans="1:21" ht="15.75">
      <c r="A177" s="3" t="s">
        <v>54</v>
      </c>
      <c r="B177" s="2" t="s">
        <v>5</v>
      </c>
      <c r="C177" s="2" t="s">
        <v>22</v>
      </c>
      <c r="D177" s="2" t="s">
        <v>22</v>
      </c>
      <c r="E177" s="1" t="s">
        <v>166</v>
      </c>
      <c r="F177" s="2">
        <v>800</v>
      </c>
      <c r="G177" s="7">
        <v>0</v>
      </c>
      <c r="H177" s="8"/>
      <c r="I177" s="7">
        <v>0</v>
      </c>
      <c r="J177" s="8">
        <v>18.624140000000001</v>
      </c>
      <c r="K177" s="7">
        <f t="shared" si="19"/>
        <v>18.624140000000001</v>
      </c>
      <c r="L177" s="8"/>
      <c r="M177" s="9">
        <f t="shared" si="17"/>
        <v>18.624140000000001</v>
      </c>
      <c r="N177" s="10"/>
      <c r="O177" s="9">
        <f t="shared" si="18"/>
        <v>18.624140000000001</v>
      </c>
      <c r="P177" s="10"/>
      <c r="Q177" s="9">
        <f t="shared" si="16"/>
        <v>18.624140000000001</v>
      </c>
      <c r="R177" s="10"/>
      <c r="S177" s="9">
        <v>24.624140000000001</v>
      </c>
      <c r="T177" s="9">
        <v>24.624140000000001</v>
      </c>
      <c r="U177" s="20">
        <f t="shared" si="14"/>
        <v>100</v>
      </c>
    </row>
    <row r="178" spans="1:21" ht="58.5" customHeight="1">
      <c r="A178" s="3" t="s">
        <v>355</v>
      </c>
      <c r="B178" s="2" t="s">
        <v>5</v>
      </c>
      <c r="C178" s="2" t="s">
        <v>22</v>
      </c>
      <c r="D178" s="2" t="s">
        <v>22</v>
      </c>
      <c r="E178" s="1" t="s">
        <v>224</v>
      </c>
      <c r="F178" s="2"/>
      <c r="G178" s="7">
        <v>0</v>
      </c>
      <c r="H178" s="8">
        <f>H179</f>
        <v>70000</v>
      </c>
      <c r="I178" s="7">
        <f t="shared" si="20"/>
        <v>70000</v>
      </c>
      <c r="J178" s="8">
        <f>J179</f>
        <v>0</v>
      </c>
      <c r="K178" s="7">
        <f t="shared" si="19"/>
        <v>70000</v>
      </c>
      <c r="L178" s="8">
        <f>L179</f>
        <v>0</v>
      </c>
      <c r="M178" s="9">
        <f t="shared" si="17"/>
        <v>70000</v>
      </c>
      <c r="N178" s="10">
        <f>N179</f>
        <v>0</v>
      </c>
      <c r="O178" s="9">
        <f t="shared" si="18"/>
        <v>70000</v>
      </c>
      <c r="P178" s="10">
        <f>P179</f>
        <v>0</v>
      </c>
      <c r="Q178" s="9">
        <f t="shared" si="16"/>
        <v>70000</v>
      </c>
      <c r="R178" s="10">
        <f>R179</f>
        <v>0</v>
      </c>
      <c r="S178" s="9">
        <f t="shared" si="15"/>
        <v>70000</v>
      </c>
      <c r="T178" s="9">
        <f>T179</f>
        <v>57960.348319999997</v>
      </c>
      <c r="U178" s="20">
        <f t="shared" si="14"/>
        <v>82.8004976</v>
      </c>
    </row>
    <row r="179" spans="1:21" ht="38.25">
      <c r="A179" s="3" t="s">
        <v>32</v>
      </c>
      <c r="B179" s="2" t="s">
        <v>5</v>
      </c>
      <c r="C179" s="2" t="s">
        <v>22</v>
      </c>
      <c r="D179" s="2" t="s">
        <v>22</v>
      </c>
      <c r="E179" s="1" t="s">
        <v>224</v>
      </c>
      <c r="F179" s="2">
        <v>200</v>
      </c>
      <c r="G179" s="7">
        <v>0</v>
      </c>
      <c r="H179" s="8">
        <v>70000</v>
      </c>
      <c r="I179" s="7">
        <f t="shared" si="20"/>
        <v>70000</v>
      </c>
      <c r="J179" s="8"/>
      <c r="K179" s="7">
        <f t="shared" si="19"/>
        <v>70000</v>
      </c>
      <c r="L179" s="8"/>
      <c r="M179" s="9">
        <f t="shared" si="17"/>
        <v>70000</v>
      </c>
      <c r="N179" s="10"/>
      <c r="O179" s="9">
        <f t="shared" si="18"/>
        <v>70000</v>
      </c>
      <c r="P179" s="10"/>
      <c r="Q179" s="9">
        <f t="shared" si="16"/>
        <v>70000</v>
      </c>
      <c r="R179" s="10"/>
      <c r="S179" s="9">
        <f t="shared" si="15"/>
        <v>70000</v>
      </c>
      <c r="T179" s="9">
        <v>57960.348319999997</v>
      </c>
      <c r="U179" s="20">
        <f t="shared" si="14"/>
        <v>82.8004976</v>
      </c>
    </row>
    <row r="180" spans="1:21" ht="84" customHeight="1">
      <c r="A180" s="3" t="s">
        <v>411</v>
      </c>
      <c r="B180" s="2" t="s">
        <v>5</v>
      </c>
      <c r="C180" s="2" t="s">
        <v>22</v>
      </c>
      <c r="D180" s="2" t="s">
        <v>22</v>
      </c>
      <c r="E180" s="1" t="s">
        <v>410</v>
      </c>
      <c r="F180" s="2"/>
      <c r="G180" s="7"/>
      <c r="H180" s="8"/>
      <c r="I180" s="7"/>
      <c r="J180" s="8"/>
      <c r="K180" s="7"/>
      <c r="L180" s="8"/>
      <c r="M180" s="9"/>
      <c r="N180" s="10"/>
      <c r="O180" s="9"/>
      <c r="P180" s="10"/>
      <c r="Q180" s="9">
        <f t="shared" si="16"/>
        <v>0</v>
      </c>
      <c r="R180" s="10">
        <f>R181</f>
        <v>28546.911</v>
      </c>
      <c r="S180" s="9">
        <f t="shared" si="15"/>
        <v>28546.911</v>
      </c>
      <c r="T180" s="9">
        <f>T181</f>
        <v>0</v>
      </c>
      <c r="U180" s="20">
        <f t="shared" si="14"/>
        <v>0</v>
      </c>
    </row>
    <row r="181" spans="1:21" ht="38.25">
      <c r="A181" s="3" t="s">
        <v>32</v>
      </c>
      <c r="B181" s="2" t="s">
        <v>5</v>
      </c>
      <c r="C181" s="2" t="s">
        <v>22</v>
      </c>
      <c r="D181" s="2" t="s">
        <v>22</v>
      </c>
      <c r="E181" s="1" t="s">
        <v>410</v>
      </c>
      <c r="F181" s="2">
        <v>200</v>
      </c>
      <c r="G181" s="7"/>
      <c r="H181" s="8"/>
      <c r="I181" s="7"/>
      <c r="J181" s="8"/>
      <c r="K181" s="7"/>
      <c r="L181" s="8"/>
      <c r="M181" s="9"/>
      <c r="N181" s="10"/>
      <c r="O181" s="9"/>
      <c r="P181" s="10"/>
      <c r="Q181" s="9">
        <f t="shared" si="16"/>
        <v>0</v>
      </c>
      <c r="R181" s="10">
        <v>28546.911</v>
      </c>
      <c r="S181" s="9">
        <f t="shared" si="15"/>
        <v>28546.911</v>
      </c>
      <c r="T181" s="9">
        <v>0</v>
      </c>
      <c r="U181" s="20">
        <f t="shared" si="14"/>
        <v>0</v>
      </c>
    </row>
    <row r="182" spans="1:21" ht="76.5">
      <c r="A182" s="3" t="s">
        <v>162</v>
      </c>
      <c r="B182" s="2" t="s">
        <v>5</v>
      </c>
      <c r="C182" s="2" t="s">
        <v>23</v>
      </c>
      <c r="D182" s="2" t="s">
        <v>22</v>
      </c>
      <c r="E182" s="1" t="s">
        <v>280</v>
      </c>
      <c r="F182" s="2"/>
      <c r="G182" s="7">
        <v>165.14</v>
      </c>
      <c r="H182" s="8">
        <f>H183</f>
        <v>0</v>
      </c>
      <c r="I182" s="7">
        <f t="shared" si="20"/>
        <v>165.14</v>
      </c>
      <c r="J182" s="8">
        <f>J183</f>
        <v>-5.0999999999999996</v>
      </c>
      <c r="K182" s="7">
        <f t="shared" si="19"/>
        <v>160.04</v>
      </c>
      <c r="L182" s="8">
        <f>L183</f>
        <v>-2.5499999999999998</v>
      </c>
      <c r="M182" s="9">
        <f t="shared" si="17"/>
        <v>157.48999999999998</v>
      </c>
      <c r="N182" s="10">
        <f>N183</f>
        <v>0</v>
      </c>
      <c r="O182" s="9">
        <f t="shared" si="18"/>
        <v>157.48999999999998</v>
      </c>
      <c r="P182" s="10">
        <f>P183</f>
        <v>-18.53</v>
      </c>
      <c r="Q182" s="9">
        <f t="shared" si="16"/>
        <v>138.95999999999998</v>
      </c>
      <c r="R182" s="10">
        <f>R183</f>
        <v>-71.87</v>
      </c>
      <c r="S182" s="9">
        <f t="shared" si="15"/>
        <v>67.089999999999975</v>
      </c>
      <c r="T182" s="9">
        <f>T183</f>
        <v>47.09</v>
      </c>
      <c r="U182" s="20">
        <f t="shared" si="14"/>
        <v>70.189297957966943</v>
      </c>
    </row>
    <row r="183" spans="1:21" ht="38.25">
      <c r="A183" s="3" t="s">
        <v>32</v>
      </c>
      <c r="B183" s="2" t="s">
        <v>5</v>
      </c>
      <c r="C183" s="2" t="s">
        <v>23</v>
      </c>
      <c r="D183" s="2" t="s">
        <v>22</v>
      </c>
      <c r="E183" s="1" t="s">
        <v>280</v>
      </c>
      <c r="F183" s="2">
        <v>200</v>
      </c>
      <c r="G183" s="7">
        <v>165.14</v>
      </c>
      <c r="H183" s="8"/>
      <c r="I183" s="7">
        <f t="shared" si="20"/>
        <v>165.14</v>
      </c>
      <c r="J183" s="8">
        <v>-5.0999999999999996</v>
      </c>
      <c r="K183" s="7">
        <f t="shared" si="19"/>
        <v>160.04</v>
      </c>
      <c r="L183" s="8">
        <v>-2.5499999999999998</v>
      </c>
      <c r="M183" s="9">
        <f t="shared" si="17"/>
        <v>157.48999999999998</v>
      </c>
      <c r="N183" s="10"/>
      <c r="O183" s="9">
        <f t="shared" si="18"/>
        <v>157.48999999999998</v>
      </c>
      <c r="P183" s="10">
        <f>-7.54-10.99</f>
        <v>-18.53</v>
      </c>
      <c r="Q183" s="9">
        <f t="shared" si="16"/>
        <v>138.95999999999998</v>
      </c>
      <c r="R183" s="10">
        <f>-91.87+20</f>
        <v>-71.87</v>
      </c>
      <c r="S183" s="9">
        <f t="shared" si="15"/>
        <v>67.089999999999975</v>
      </c>
      <c r="T183" s="9">
        <v>47.09</v>
      </c>
      <c r="U183" s="20">
        <f t="shared" si="14"/>
        <v>70.189297957966943</v>
      </c>
    </row>
    <row r="184" spans="1:21" ht="38.25">
      <c r="A184" s="3" t="s">
        <v>89</v>
      </c>
      <c r="B184" s="2" t="s">
        <v>5</v>
      </c>
      <c r="C184" s="2" t="s">
        <v>24</v>
      </c>
      <c r="D184" s="2" t="s">
        <v>19</v>
      </c>
      <c r="E184" s="1" t="s">
        <v>199</v>
      </c>
      <c r="F184" s="2"/>
      <c r="G184" s="7">
        <v>230.81</v>
      </c>
      <c r="H184" s="8">
        <f>H185</f>
        <v>0</v>
      </c>
      <c r="I184" s="7">
        <f t="shared" si="20"/>
        <v>230.81</v>
      </c>
      <c r="J184" s="8">
        <f>J185</f>
        <v>0</v>
      </c>
      <c r="K184" s="7">
        <f t="shared" si="19"/>
        <v>230.81</v>
      </c>
      <c r="L184" s="8">
        <f>L185</f>
        <v>0</v>
      </c>
      <c r="M184" s="9">
        <f t="shared" si="17"/>
        <v>230.81</v>
      </c>
      <c r="N184" s="10">
        <f>N185</f>
        <v>0</v>
      </c>
      <c r="O184" s="9">
        <f t="shared" si="18"/>
        <v>230.81</v>
      </c>
      <c r="P184" s="10">
        <f>P185</f>
        <v>0</v>
      </c>
      <c r="Q184" s="9">
        <f t="shared" si="16"/>
        <v>230.81</v>
      </c>
      <c r="R184" s="10">
        <f>R185</f>
        <v>0</v>
      </c>
      <c r="S184" s="9">
        <f t="shared" si="15"/>
        <v>230.81</v>
      </c>
      <c r="T184" s="9">
        <f>T185</f>
        <v>149.19999999999999</v>
      </c>
      <c r="U184" s="20">
        <f t="shared" si="14"/>
        <v>64.641913261990382</v>
      </c>
    </row>
    <row r="185" spans="1:21" ht="38.25">
      <c r="A185" s="3" t="s">
        <v>32</v>
      </c>
      <c r="B185" s="2" t="s">
        <v>5</v>
      </c>
      <c r="C185" s="2" t="s">
        <v>24</v>
      </c>
      <c r="D185" s="2" t="s">
        <v>19</v>
      </c>
      <c r="E185" s="1" t="s">
        <v>199</v>
      </c>
      <c r="F185" s="2">
        <v>200</v>
      </c>
      <c r="G185" s="7">
        <v>230.81</v>
      </c>
      <c r="H185" s="8"/>
      <c r="I185" s="7">
        <f t="shared" si="20"/>
        <v>230.81</v>
      </c>
      <c r="J185" s="8"/>
      <c r="K185" s="7">
        <f t="shared" si="19"/>
        <v>230.81</v>
      </c>
      <c r="L185" s="8"/>
      <c r="M185" s="9">
        <f t="shared" si="17"/>
        <v>230.81</v>
      </c>
      <c r="N185" s="10"/>
      <c r="O185" s="9">
        <f t="shared" si="18"/>
        <v>230.81</v>
      </c>
      <c r="P185" s="10"/>
      <c r="Q185" s="9">
        <f t="shared" si="16"/>
        <v>230.81</v>
      </c>
      <c r="R185" s="10"/>
      <c r="S185" s="9">
        <f t="shared" si="15"/>
        <v>230.81</v>
      </c>
      <c r="T185" s="9">
        <v>149.19999999999999</v>
      </c>
      <c r="U185" s="20">
        <f t="shared" si="14"/>
        <v>64.641913261990382</v>
      </c>
    </row>
    <row r="186" spans="1:21" ht="42" customHeight="1">
      <c r="A186" s="3" t="s">
        <v>378</v>
      </c>
      <c r="B186" s="2" t="s">
        <v>5</v>
      </c>
      <c r="C186" s="2" t="s">
        <v>24</v>
      </c>
      <c r="D186" s="2" t="s">
        <v>19</v>
      </c>
      <c r="E186" s="1" t="s">
        <v>379</v>
      </c>
      <c r="F186" s="2"/>
      <c r="G186" s="7"/>
      <c r="H186" s="8"/>
      <c r="I186" s="7">
        <f t="shared" si="20"/>
        <v>0</v>
      </c>
      <c r="J186" s="8">
        <f>J187</f>
        <v>50</v>
      </c>
      <c r="K186" s="7">
        <f t="shared" si="19"/>
        <v>50</v>
      </c>
      <c r="L186" s="8">
        <f>L187</f>
        <v>0</v>
      </c>
      <c r="M186" s="9">
        <f t="shared" si="17"/>
        <v>50</v>
      </c>
      <c r="N186" s="10">
        <f>N187</f>
        <v>0</v>
      </c>
      <c r="O186" s="9">
        <f t="shared" si="18"/>
        <v>50</v>
      </c>
      <c r="P186" s="10">
        <f>P187</f>
        <v>0</v>
      </c>
      <c r="Q186" s="9">
        <f t="shared" si="16"/>
        <v>50</v>
      </c>
      <c r="R186" s="10">
        <f>R187</f>
        <v>0</v>
      </c>
      <c r="S186" s="9">
        <f t="shared" si="15"/>
        <v>50</v>
      </c>
      <c r="T186" s="9">
        <f>T187</f>
        <v>50</v>
      </c>
      <c r="U186" s="20">
        <f t="shared" si="14"/>
        <v>100</v>
      </c>
    </row>
    <row r="187" spans="1:21" ht="38.25">
      <c r="A187" s="3" t="s">
        <v>32</v>
      </c>
      <c r="B187" s="2" t="s">
        <v>5</v>
      </c>
      <c r="C187" s="2" t="s">
        <v>24</v>
      </c>
      <c r="D187" s="2" t="s">
        <v>19</v>
      </c>
      <c r="E187" s="1" t="s">
        <v>379</v>
      </c>
      <c r="F187" s="2">
        <v>200</v>
      </c>
      <c r="G187" s="7"/>
      <c r="H187" s="8"/>
      <c r="I187" s="7">
        <f t="shared" si="20"/>
        <v>0</v>
      </c>
      <c r="J187" s="8">
        <v>50</v>
      </c>
      <c r="K187" s="7">
        <f t="shared" si="19"/>
        <v>50</v>
      </c>
      <c r="L187" s="8"/>
      <c r="M187" s="9">
        <f t="shared" si="17"/>
        <v>50</v>
      </c>
      <c r="N187" s="10"/>
      <c r="O187" s="9">
        <f t="shared" si="18"/>
        <v>50</v>
      </c>
      <c r="P187" s="10"/>
      <c r="Q187" s="9">
        <f t="shared" si="16"/>
        <v>50</v>
      </c>
      <c r="R187" s="10"/>
      <c r="S187" s="9">
        <f t="shared" si="15"/>
        <v>50</v>
      </c>
      <c r="T187" s="9">
        <v>50</v>
      </c>
      <c r="U187" s="20">
        <f t="shared" si="14"/>
        <v>100</v>
      </c>
    </row>
    <row r="188" spans="1:21" ht="29.25" customHeight="1">
      <c r="A188" s="3" t="s">
        <v>380</v>
      </c>
      <c r="B188" s="2" t="s">
        <v>5</v>
      </c>
      <c r="C188" s="2" t="s">
        <v>24</v>
      </c>
      <c r="D188" s="2" t="s">
        <v>19</v>
      </c>
      <c r="E188" s="1" t="s">
        <v>381</v>
      </c>
      <c r="F188" s="2"/>
      <c r="G188" s="7"/>
      <c r="H188" s="8"/>
      <c r="I188" s="7">
        <f t="shared" si="20"/>
        <v>0</v>
      </c>
      <c r="J188" s="8">
        <f>J189</f>
        <v>600</v>
      </c>
      <c r="K188" s="7">
        <f t="shared" si="19"/>
        <v>600</v>
      </c>
      <c r="L188" s="8">
        <f>L189</f>
        <v>1200</v>
      </c>
      <c r="M188" s="9">
        <f t="shared" si="17"/>
        <v>1800</v>
      </c>
      <c r="N188" s="10">
        <f>N189</f>
        <v>129.00559999999999</v>
      </c>
      <c r="O188" s="9">
        <f t="shared" si="18"/>
        <v>1929.0056</v>
      </c>
      <c r="P188" s="10">
        <f>P189</f>
        <v>1500</v>
      </c>
      <c r="Q188" s="9">
        <f t="shared" si="16"/>
        <v>3429.0056</v>
      </c>
      <c r="R188" s="10">
        <f>R189</f>
        <v>0</v>
      </c>
      <c r="S188" s="9">
        <f t="shared" si="15"/>
        <v>3429.0056</v>
      </c>
      <c r="T188" s="9">
        <f>T189</f>
        <v>1329</v>
      </c>
      <c r="U188" s="20">
        <f t="shared" si="14"/>
        <v>38.757591996933456</v>
      </c>
    </row>
    <row r="189" spans="1:21" ht="38.25">
      <c r="A189" s="3" t="s">
        <v>32</v>
      </c>
      <c r="B189" s="2" t="s">
        <v>5</v>
      </c>
      <c r="C189" s="2" t="s">
        <v>24</v>
      </c>
      <c r="D189" s="2" t="s">
        <v>19</v>
      </c>
      <c r="E189" s="1" t="s">
        <v>381</v>
      </c>
      <c r="F189" s="2">
        <v>200</v>
      </c>
      <c r="G189" s="7"/>
      <c r="H189" s="8"/>
      <c r="I189" s="7">
        <f t="shared" si="20"/>
        <v>0</v>
      </c>
      <c r="J189" s="8">
        <v>600</v>
      </c>
      <c r="K189" s="7">
        <f t="shared" si="19"/>
        <v>600</v>
      </c>
      <c r="L189" s="8">
        <v>1200</v>
      </c>
      <c r="M189" s="9">
        <f t="shared" si="17"/>
        <v>1800</v>
      </c>
      <c r="N189" s="10">
        <v>129.00559999999999</v>
      </c>
      <c r="O189" s="9">
        <f t="shared" si="18"/>
        <v>1929.0056</v>
      </c>
      <c r="P189" s="10">
        <v>1500</v>
      </c>
      <c r="Q189" s="9">
        <f t="shared" si="16"/>
        <v>3429.0056</v>
      </c>
      <c r="R189" s="10"/>
      <c r="S189" s="9">
        <f t="shared" si="15"/>
        <v>3429.0056</v>
      </c>
      <c r="T189" s="9">
        <v>1329</v>
      </c>
      <c r="U189" s="20">
        <f t="shared" si="14"/>
        <v>38.757591996933456</v>
      </c>
    </row>
    <row r="190" spans="1:21" ht="63.75">
      <c r="A190" s="3" t="s">
        <v>161</v>
      </c>
      <c r="B190" s="2" t="s">
        <v>5</v>
      </c>
      <c r="C190" s="2">
        <v>10</v>
      </c>
      <c r="D190" s="2" t="s">
        <v>19</v>
      </c>
      <c r="E190" s="1" t="s">
        <v>181</v>
      </c>
      <c r="F190" s="2"/>
      <c r="G190" s="7">
        <v>897.57507999999996</v>
      </c>
      <c r="H190" s="8">
        <f>H191+H192</f>
        <v>0</v>
      </c>
      <c r="I190" s="7">
        <f t="shared" si="20"/>
        <v>897.57507999999996</v>
      </c>
      <c r="J190" s="8">
        <f>J191+J192</f>
        <v>0</v>
      </c>
      <c r="K190" s="7">
        <f t="shared" si="19"/>
        <v>897.57507999999996</v>
      </c>
      <c r="L190" s="8">
        <f>L191+L192</f>
        <v>0</v>
      </c>
      <c r="M190" s="9">
        <f t="shared" si="17"/>
        <v>897.57507999999996</v>
      </c>
      <c r="N190" s="10">
        <f>N191+N192</f>
        <v>0</v>
      </c>
      <c r="O190" s="9">
        <f t="shared" si="18"/>
        <v>897.57507999999996</v>
      </c>
      <c r="P190" s="10">
        <f>P191+P192</f>
        <v>291.69689</v>
      </c>
      <c r="Q190" s="9">
        <f t="shared" si="16"/>
        <v>1189.27197</v>
      </c>
      <c r="R190" s="10">
        <f>R191+R192</f>
        <v>0</v>
      </c>
      <c r="S190" s="9">
        <f t="shared" si="15"/>
        <v>1189.27197</v>
      </c>
      <c r="T190" s="9">
        <f>T191+T192</f>
        <v>880.16720999999995</v>
      </c>
      <c r="U190" s="20">
        <f t="shared" si="14"/>
        <v>74.008908996652806</v>
      </c>
    </row>
    <row r="191" spans="1:21" ht="38.25" hidden="1">
      <c r="A191" s="3" t="s">
        <v>32</v>
      </c>
      <c r="B191" s="2" t="s">
        <v>5</v>
      </c>
      <c r="C191" s="2">
        <v>10</v>
      </c>
      <c r="D191" s="2" t="s">
        <v>19</v>
      </c>
      <c r="E191" s="1" t="s">
        <v>181</v>
      </c>
      <c r="F191" s="2">
        <v>200</v>
      </c>
      <c r="G191" s="7">
        <v>0</v>
      </c>
      <c r="H191" s="8"/>
      <c r="I191" s="7">
        <f t="shared" si="20"/>
        <v>0</v>
      </c>
      <c r="J191" s="8"/>
      <c r="K191" s="7">
        <f t="shared" si="19"/>
        <v>0</v>
      </c>
      <c r="L191" s="8"/>
      <c r="M191" s="9">
        <f t="shared" si="17"/>
        <v>0</v>
      </c>
      <c r="N191" s="10"/>
      <c r="O191" s="9">
        <f t="shared" si="18"/>
        <v>0</v>
      </c>
      <c r="P191" s="10"/>
      <c r="Q191" s="9">
        <f t="shared" si="16"/>
        <v>0</v>
      </c>
      <c r="R191" s="10"/>
      <c r="S191" s="9">
        <f t="shared" si="15"/>
        <v>0</v>
      </c>
      <c r="T191" s="9">
        <v>0</v>
      </c>
      <c r="U191" s="20">
        <v>0</v>
      </c>
    </row>
    <row r="192" spans="1:21" ht="25.5">
      <c r="A192" s="3" t="s">
        <v>150</v>
      </c>
      <c r="B192" s="2" t="s">
        <v>5</v>
      </c>
      <c r="C192" s="2">
        <v>10</v>
      </c>
      <c r="D192" s="2" t="s">
        <v>19</v>
      </c>
      <c r="E192" s="1" t="s">
        <v>181</v>
      </c>
      <c r="F192" s="2">
        <v>300</v>
      </c>
      <c r="G192" s="7">
        <v>897.57507999999996</v>
      </c>
      <c r="H192" s="8"/>
      <c r="I192" s="7">
        <f t="shared" si="20"/>
        <v>897.57507999999996</v>
      </c>
      <c r="J192" s="8"/>
      <c r="K192" s="7">
        <f t="shared" si="19"/>
        <v>897.57507999999996</v>
      </c>
      <c r="L192" s="8"/>
      <c r="M192" s="9">
        <f t="shared" si="17"/>
        <v>897.57507999999996</v>
      </c>
      <c r="N192" s="10"/>
      <c r="O192" s="9">
        <f t="shared" si="18"/>
        <v>897.57507999999996</v>
      </c>
      <c r="P192" s="10">
        <v>291.69689</v>
      </c>
      <c r="Q192" s="9">
        <f t="shared" si="16"/>
        <v>1189.27197</v>
      </c>
      <c r="R192" s="10"/>
      <c r="S192" s="9">
        <f t="shared" si="15"/>
        <v>1189.27197</v>
      </c>
      <c r="T192" s="9">
        <v>880.16720999999995</v>
      </c>
      <c r="U192" s="20">
        <f t="shared" si="14"/>
        <v>74.008908996652806</v>
      </c>
    </row>
    <row r="193" spans="1:21" ht="38.25">
      <c r="A193" s="3" t="s">
        <v>159</v>
      </c>
      <c r="B193" s="2" t="s">
        <v>5</v>
      </c>
      <c r="C193" s="2">
        <v>10</v>
      </c>
      <c r="D193" s="2" t="s">
        <v>20</v>
      </c>
      <c r="E193" s="1" t="s">
        <v>160</v>
      </c>
      <c r="F193" s="2"/>
      <c r="G193" s="7">
        <v>80.072999999999993</v>
      </c>
      <c r="H193" s="8">
        <f>H194</f>
        <v>0</v>
      </c>
      <c r="I193" s="7">
        <f t="shared" si="20"/>
        <v>80.072999999999993</v>
      </c>
      <c r="J193" s="8">
        <f>J194</f>
        <v>0</v>
      </c>
      <c r="K193" s="7">
        <f t="shared" si="19"/>
        <v>80.072999999999993</v>
      </c>
      <c r="L193" s="8">
        <f>L194</f>
        <v>0</v>
      </c>
      <c r="M193" s="9">
        <f t="shared" si="17"/>
        <v>80.072999999999993</v>
      </c>
      <c r="N193" s="10">
        <f>N194</f>
        <v>0</v>
      </c>
      <c r="O193" s="9">
        <f t="shared" si="18"/>
        <v>80.072999999999993</v>
      </c>
      <c r="P193" s="10">
        <f>P194</f>
        <v>0</v>
      </c>
      <c r="Q193" s="9">
        <f t="shared" si="16"/>
        <v>80.072999999999993</v>
      </c>
      <c r="R193" s="10">
        <f>R194</f>
        <v>0</v>
      </c>
      <c r="S193" s="9">
        <f t="shared" si="15"/>
        <v>80.072999999999993</v>
      </c>
      <c r="T193" s="9">
        <f>T194</f>
        <v>80.072999999999993</v>
      </c>
      <c r="U193" s="20">
        <f t="shared" si="14"/>
        <v>100</v>
      </c>
    </row>
    <row r="194" spans="1:21" ht="38.25">
      <c r="A194" s="3" t="s">
        <v>32</v>
      </c>
      <c r="B194" s="2" t="s">
        <v>5</v>
      </c>
      <c r="C194" s="2">
        <v>10</v>
      </c>
      <c r="D194" s="2" t="s">
        <v>20</v>
      </c>
      <c r="E194" s="1" t="s">
        <v>160</v>
      </c>
      <c r="F194" s="2">
        <v>200</v>
      </c>
      <c r="G194" s="7">
        <v>80.072999999999993</v>
      </c>
      <c r="H194" s="8"/>
      <c r="I194" s="7">
        <f t="shared" si="20"/>
        <v>80.072999999999993</v>
      </c>
      <c r="J194" s="8"/>
      <c r="K194" s="7">
        <f t="shared" si="19"/>
        <v>80.072999999999993</v>
      </c>
      <c r="L194" s="8"/>
      <c r="M194" s="9">
        <f t="shared" si="17"/>
        <v>80.072999999999993</v>
      </c>
      <c r="N194" s="10"/>
      <c r="O194" s="9">
        <f t="shared" si="18"/>
        <v>80.072999999999993</v>
      </c>
      <c r="P194" s="10"/>
      <c r="Q194" s="9">
        <f t="shared" si="16"/>
        <v>80.072999999999993</v>
      </c>
      <c r="R194" s="10"/>
      <c r="S194" s="9">
        <f t="shared" si="15"/>
        <v>80.072999999999993</v>
      </c>
      <c r="T194" s="9">
        <v>80.072999999999993</v>
      </c>
      <c r="U194" s="20">
        <f t="shared" si="14"/>
        <v>100</v>
      </c>
    </row>
    <row r="195" spans="1:21" ht="38.25">
      <c r="A195" s="3" t="s">
        <v>157</v>
      </c>
      <c r="B195" s="2" t="s">
        <v>5</v>
      </c>
      <c r="C195" s="2">
        <v>10</v>
      </c>
      <c r="D195" s="2" t="s">
        <v>20</v>
      </c>
      <c r="E195" s="1" t="s">
        <v>158</v>
      </c>
      <c r="F195" s="2"/>
      <c r="G195" s="7">
        <v>175.774</v>
      </c>
      <c r="H195" s="8">
        <f>H196+H197</f>
        <v>0</v>
      </c>
      <c r="I195" s="7">
        <f t="shared" si="20"/>
        <v>175.774</v>
      </c>
      <c r="J195" s="8">
        <f>J196+J197</f>
        <v>0</v>
      </c>
      <c r="K195" s="7">
        <f t="shared" si="19"/>
        <v>175.774</v>
      </c>
      <c r="L195" s="8">
        <f>L196+L197</f>
        <v>0</v>
      </c>
      <c r="M195" s="9">
        <f t="shared" si="17"/>
        <v>175.774</v>
      </c>
      <c r="N195" s="10">
        <f>N196+N197</f>
        <v>24.7</v>
      </c>
      <c r="O195" s="9">
        <f t="shared" si="18"/>
        <v>200.47399999999999</v>
      </c>
      <c r="P195" s="10">
        <f>P196+P197</f>
        <v>0</v>
      </c>
      <c r="Q195" s="9">
        <f t="shared" si="16"/>
        <v>200.47399999999999</v>
      </c>
      <c r="R195" s="10">
        <f>R196+R197</f>
        <v>0</v>
      </c>
      <c r="S195" s="9">
        <f t="shared" si="15"/>
        <v>200.47399999999999</v>
      </c>
      <c r="T195" s="9">
        <f>T196+T197</f>
        <v>176.51116999999999</v>
      </c>
      <c r="U195" s="20">
        <f t="shared" si="14"/>
        <v>88.046913814260208</v>
      </c>
    </row>
    <row r="196" spans="1:21" ht="38.25">
      <c r="A196" s="3" t="s">
        <v>32</v>
      </c>
      <c r="B196" s="2" t="s">
        <v>5</v>
      </c>
      <c r="C196" s="2">
        <v>10</v>
      </c>
      <c r="D196" s="2" t="s">
        <v>20</v>
      </c>
      <c r="E196" s="1" t="s">
        <v>158</v>
      </c>
      <c r="F196" s="2">
        <v>200</v>
      </c>
      <c r="G196" s="7">
        <v>175.774</v>
      </c>
      <c r="H196" s="8">
        <v>-40.43</v>
      </c>
      <c r="I196" s="7">
        <f t="shared" si="20"/>
        <v>135.34399999999999</v>
      </c>
      <c r="J196" s="8"/>
      <c r="K196" s="7">
        <f t="shared" si="19"/>
        <v>135.34399999999999</v>
      </c>
      <c r="L196" s="8"/>
      <c r="M196" s="9">
        <f t="shared" si="17"/>
        <v>135.34399999999999</v>
      </c>
      <c r="N196" s="10">
        <v>24.7</v>
      </c>
      <c r="O196" s="9">
        <f t="shared" si="18"/>
        <v>160.04399999999998</v>
      </c>
      <c r="P196" s="10">
        <v>-3.778</v>
      </c>
      <c r="Q196" s="9">
        <f t="shared" si="16"/>
        <v>156.26599999999999</v>
      </c>
      <c r="R196" s="10">
        <v>-1.1499999999999999</v>
      </c>
      <c r="S196" s="9">
        <f t="shared" si="15"/>
        <v>155.11599999999999</v>
      </c>
      <c r="T196" s="9">
        <v>131.15316999999999</v>
      </c>
      <c r="U196" s="20">
        <f t="shared" si="14"/>
        <v>84.551671007504055</v>
      </c>
    </row>
    <row r="197" spans="1:21" ht="25.5">
      <c r="A197" s="3" t="s">
        <v>150</v>
      </c>
      <c r="B197" s="2" t="s">
        <v>5</v>
      </c>
      <c r="C197" s="2">
        <v>10</v>
      </c>
      <c r="D197" s="2" t="s">
        <v>20</v>
      </c>
      <c r="E197" s="1" t="s">
        <v>158</v>
      </c>
      <c r="F197" s="2">
        <v>300</v>
      </c>
      <c r="G197" s="7">
        <v>0</v>
      </c>
      <c r="H197" s="8">
        <v>40.43</v>
      </c>
      <c r="I197" s="7">
        <f t="shared" si="20"/>
        <v>40.43</v>
      </c>
      <c r="J197" s="8"/>
      <c r="K197" s="7">
        <f t="shared" si="19"/>
        <v>40.43</v>
      </c>
      <c r="L197" s="8"/>
      <c r="M197" s="9">
        <f t="shared" si="17"/>
        <v>40.43</v>
      </c>
      <c r="N197" s="10"/>
      <c r="O197" s="9">
        <f t="shared" si="18"/>
        <v>40.43</v>
      </c>
      <c r="P197" s="10">
        <v>3.778</v>
      </c>
      <c r="Q197" s="9">
        <f t="shared" si="16"/>
        <v>44.207999999999998</v>
      </c>
      <c r="R197" s="10">
        <v>1.1499999999999999</v>
      </c>
      <c r="S197" s="9">
        <f t="shared" si="15"/>
        <v>45.357999999999997</v>
      </c>
      <c r="T197" s="9">
        <v>45.357999999999997</v>
      </c>
      <c r="U197" s="20">
        <f t="shared" si="14"/>
        <v>100</v>
      </c>
    </row>
    <row r="198" spans="1:21" ht="38.25">
      <c r="A198" s="3" t="s">
        <v>156</v>
      </c>
      <c r="B198" s="2" t="s">
        <v>5</v>
      </c>
      <c r="C198" s="2">
        <v>10</v>
      </c>
      <c r="D198" s="2" t="s">
        <v>20</v>
      </c>
      <c r="E198" s="14" t="s">
        <v>179</v>
      </c>
      <c r="F198" s="2"/>
      <c r="G198" s="7">
        <v>158.58799999999999</v>
      </c>
      <c r="H198" s="8">
        <f>H199</f>
        <v>0</v>
      </c>
      <c r="I198" s="7">
        <f t="shared" si="20"/>
        <v>158.58799999999999</v>
      </c>
      <c r="J198" s="8">
        <f>J199</f>
        <v>0</v>
      </c>
      <c r="K198" s="7">
        <f t="shared" si="19"/>
        <v>158.58799999999999</v>
      </c>
      <c r="L198" s="8">
        <f>L199</f>
        <v>0</v>
      </c>
      <c r="M198" s="9">
        <f t="shared" si="17"/>
        <v>158.58799999999999</v>
      </c>
      <c r="N198" s="10">
        <f>N199</f>
        <v>0</v>
      </c>
      <c r="O198" s="9">
        <f t="shared" si="18"/>
        <v>158.58799999999999</v>
      </c>
      <c r="P198" s="10">
        <f>P199</f>
        <v>0</v>
      </c>
      <c r="Q198" s="9">
        <f t="shared" si="16"/>
        <v>158.58799999999999</v>
      </c>
      <c r="R198" s="10">
        <f>R199</f>
        <v>0</v>
      </c>
      <c r="S198" s="9">
        <f t="shared" si="15"/>
        <v>158.58799999999999</v>
      </c>
      <c r="T198" s="9">
        <f>T199</f>
        <v>110.45</v>
      </c>
      <c r="U198" s="20">
        <f t="shared" si="14"/>
        <v>69.645874845511642</v>
      </c>
    </row>
    <row r="199" spans="1:21" ht="25.5">
      <c r="A199" s="3" t="s">
        <v>150</v>
      </c>
      <c r="B199" s="2" t="s">
        <v>5</v>
      </c>
      <c r="C199" s="2">
        <v>10</v>
      </c>
      <c r="D199" s="2" t="s">
        <v>20</v>
      </c>
      <c r="E199" s="14" t="s">
        <v>179</v>
      </c>
      <c r="F199" s="2">
        <v>300</v>
      </c>
      <c r="G199" s="7">
        <v>158.58799999999999</v>
      </c>
      <c r="H199" s="8"/>
      <c r="I199" s="7">
        <f t="shared" si="20"/>
        <v>158.58799999999999</v>
      </c>
      <c r="J199" s="8"/>
      <c r="K199" s="7">
        <f t="shared" si="19"/>
        <v>158.58799999999999</v>
      </c>
      <c r="L199" s="8"/>
      <c r="M199" s="9">
        <f t="shared" si="17"/>
        <v>158.58799999999999</v>
      </c>
      <c r="N199" s="10"/>
      <c r="O199" s="9">
        <f t="shared" si="18"/>
        <v>158.58799999999999</v>
      </c>
      <c r="P199" s="10"/>
      <c r="Q199" s="9">
        <f t="shared" si="16"/>
        <v>158.58799999999999</v>
      </c>
      <c r="R199" s="10"/>
      <c r="S199" s="9">
        <f t="shared" si="15"/>
        <v>158.58799999999999</v>
      </c>
      <c r="T199" s="9">
        <v>110.45</v>
      </c>
      <c r="U199" s="20">
        <f t="shared" si="14"/>
        <v>69.645874845511642</v>
      </c>
    </row>
    <row r="200" spans="1:21" ht="51">
      <c r="A200" s="3" t="s">
        <v>200</v>
      </c>
      <c r="B200" s="2" t="s">
        <v>5</v>
      </c>
      <c r="C200" s="2">
        <v>10</v>
      </c>
      <c r="D200" s="2" t="s">
        <v>20</v>
      </c>
      <c r="E200" s="1" t="s">
        <v>201</v>
      </c>
      <c r="F200" s="2"/>
      <c r="G200" s="7">
        <v>2.4729999999999999</v>
      </c>
      <c r="H200" s="8">
        <f>H201</f>
        <v>0</v>
      </c>
      <c r="I200" s="7">
        <f t="shared" si="20"/>
        <v>2.4729999999999999</v>
      </c>
      <c r="J200" s="8">
        <f>J201</f>
        <v>0</v>
      </c>
      <c r="K200" s="7">
        <f t="shared" si="19"/>
        <v>2.4729999999999999</v>
      </c>
      <c r="L200" s="8">
        <f>L201</f>
        <v>0</v>
      </c>
      <c r="M200" s="9">
        <f t="shared" si="17"/>
        <v>2.4729999999999999</v>
      </c>
      <c r="N200" s="10">
        <f>N201</f>
        <v>0</v>
      </c>
      <c r="O200" s="9">
        <f t="shared" si="18"/>
        <v>2.4729999999999999</v>
      </c>
      <c r="P200" s="10">
        <f>P201</f>
        <v>0</v>
      </c>
      <c r="Q200" s="9">
        <f t="shared" si="16"/>
        <v>2.4729999999999999</v>
      </c>
      <c r="R200" s="10">
        <f>R201</f>
        <v>0</v>
      </c>
      <c r="S200" s="9">
        <f t="shared" si="15"/>
        <v>2.4729999999999999</v>
      </c>
      <c r="T200" s="9">
        <f>T201</f>
        <v>0</v>
      </c>
      <c r="U200" s="20">
        <f t="shared" si="14"/>
        <v>0</v>
      </c>
    </row>
    <row r="201" spans="1:21" ht="25.5">
      <c r="A201" s="3" t="s">
        <v>150</v>
      </c>
      <c r="B201" s="2" t="s">
        <v>5</v>
      </c>
      <c r="C201" s="2">
        <v>10</v>
      </c>
      <c r="D201" s="2" t="s">
        <v>20</v>
      </c>
      <c r="E201" s="1" t="s">
        <v>201</v>
      </c>
      <c r="F201" s="2">
        <v>300</v>
      </c>
      <c r="G201" s="7">
        <v>2.4729999999999999</v>
      </c>
      <c r="H201" s="8"/>
      <c r="I201" s="7">
        <f t="shared" si="20"/>
        <v>2.4729999999999999</v>
      </c>
      <c r="J201" s="8"/>
      <c r="K201" s="7">
        <f t="shared" si="19"/>
        <v>2.4729999999999999</v>
      </c>
      <c r="L201" s="8"/>
      <c r="M201" s="9">
        <f t="shared" si="17"/>
        <v>2.4729999999999999</v>
      </c>
      <c r="N201" s="10"/>
      <c r="O201" s="9">
        <f t="shared" si="18"/>
        <v>2.4729999999999999</v>
      </c>
      <c r="P201" s="10"/>
      <c r="Q201" s="9">
        <f t="shared" si="16"/>
        <v>2.4729999999999999</v>
      </c>
      <c r="R201" s="10"/>
      <c r="S201" s="9">
        <f t="shared" si="15"/>
        <v>2.4729999999999999</v>
      </c>
      <c r="T201" s="9">
        <v>0</v>
      </c>
      <c r="U201" s="20">
        <f t="shared" si="14"/>
        <v>0</v>
      </c>
    </row>
    <row r="202" spans="1:21" ht="25.5">
      <c r="A202" s="3" t="s">
        <v>154</v>
      </c>
      <c r="B202" s="2" t="s">
        <v>5</v>
      </c>
      <c r="C202" s="2">
        <v>10</v>
      </c>
      <c r="D202" s="2" t="s">
        <v>20</v>
      </c>
      <c r="E202" s="1" t="s">
        <v>155</v>
      </c>
      <c r="F202" s="2"/>
      <c r="G202" s="7">
        <v>40.692</v>
      </c>
      <c r="H202" s="8">
        <f>H203</f>
        <v>0</v>
      </c>
      <c r="I202" s="7">
        <f t="shared" si="20"/>
        <v>40.692</v>
      </c>
      <c r="J202" s="8">
        <f>J203</f>
        <v>0</v>
      </c>
      <c r="K202" s="7">
        <f t="shared" si="19"/>
        <v>40.692</v>
      </c>
      <c r="L202" s="8">
        <f>L203</f>
        <v>0</v>
      </c>
      <c r="M202" s="9">
        <f t="shared" si="17"/>
        <v>40.692</v>
      </c>
      <c r="N202" s="10">
        <f>N203</f>
        <v>0</v>
      </c>
      <c r="O202" s="9">
        <f t="shared" si="18"/>
        <v>40.692</v>
      </c>
      <c r="P202" s="10">
        <f>P203</f>
        <v>0</v>
      </c>
      <c r="Q202" s="9">
        <f t="shared" si="16"/>
        <v>40.692</v>
      </c>
      <c r="R202" s="10">
        <f>R203</f>
        <v>0</v>
      </c>
      <c r="S202" s="9">
        <f t="shared" si="15"/>
        <v>40.692</v>
      </c>
      <c r="T202" s="9">
        <f>T203</f>
        <v>17.149999999999999</v>
      </c>
      <c r="U202" s="20">
        <f t="shared" si="14"/>
        <v>42.145876339329597</v>
      </c>
    </row>
    <row r="203" spans="1:21" ht="38.25">
      <c r="A203" s="3" t="s">
        <v>32</v>
      </c>
      <c r="B203" s="2" t="s">
        <v>5</v>
      </c>
      <c r="C203" s="2">
        <v>10</v>
      </c>
      <c r="D203" s="2" t="s">
        <v>20</v>
      </c>
      <c r="E203" s="1" t="s">
        <v>155</v>
      </c>
      <c r="F203" s="2">
        <v>200</v>
      </c>
      <c r="G203" s="7">
        <v>40.692</v>
      </c>
      <c r="H203" s="8"/>
      <c r="I203" s="7">
        <f t="shared" si="20"/>
        <v>40.692</v>
      </c>
      <c r="J203" s="8"/>
      <c r="K203" s="7">
        <f t="shared" si="19"/>
        <v>40.692</v>
      </c>
      <c r="L203" s="8"/>
      <c r="M203" s="9">
        <f t="shared" si="17"/>
        <v>40.692</v>
      </c>
      <c r="N203" s="10"/>
      <c r="O203" s="9">
        <f t="shared" si="18"/>
        <v>40.692</v>
      </c>
      <c r="P203" s="10"/>
      <c r="Q203" s="9">
        <f t="shared" si="16"/>
        <v>40.692</v>
      </c>
      <c r="R203" s="10"/>
      <c r="S203" s="9">
        <f t="shared" si="15"/>
        <v>40.692</v>
      </c>
      <c r="T203" s="9">
        <v>17.149999999999999</v>
      </c>
      <c r="U203" s="20">
        <f t="shared" si="14"/>
        <v>42.145876339329597</v>
      </c>
    </row>
    <row r="204" spans="1:21" ht="38.25">
      <c r="A204" s="3" t="s">
        <v>152</v>
      </c>
      <c r="B204" s="2" t="s">
        <v>5</v>
      </c>
      <c r="C204" s="2">
        <v>10</v>
      </c>
      <c r="D204" s="2" t="s">
        <v>20</v>
      </c>
      <c r="E204" s="1" t="s">
        <v>153</v>
      </c>
      <c r="F204" s="2"/>
      <c r="G204" s="7">
        <v>18</v>
      </c>
      <c r="H204" s="8">
        <f>H205</f>
        <v>0</v>
      </c>
      <c r="I204" s="7">
        <f t="shared" si="20"/>
        <v>18</v>
      </c>
      <c r="J204" s="8">
        <f>J205</f>
        <v>0</v>
      </c>
      <c r="K204" s="7">
        <f t="shared" si="19"/>
        <v>18</v>
      </c>
      <c r="L204" s="8">
        <f>L205</f>
        <v>0</v>
      </c>
      <c r="M204" s="9">
        <f t="shared" si="17"/>
        <v>18</v>
      </c>
      <c r="N204" s="10">
        <f>N205</f>
        <v>0</v>
      </c>
      <c r="O204" s="9">
        <f t="shared" si="18"/>
        <v>18</v>
      </c>
      <c r="P204" s="10">
        <f>P205</f>
        <v>0</v>
      </c>
      <c r="Q204" s="9">
        <f t="shared" si="16"/>
        <v>18</v>
      </c>
      <c r="R204" s="10">
        <f>R205</f>
        <v>0</v>
      </c>
      <c r="S204" s="9">
        <f t="shared" si="15"/>
        <v>18</v>
      </c>
      <c r="T204" s="9">
        <f>T205</f>
        <v>4.9984000000000002</v>
      </c>
      <c r="U204" s="20">
        <f t="shared" si="14"/>
        <v>27.768888888888888</v>
      </c>
    </row>
    <row r="205" spans="1:21" ht="38.25">
      <c r="A205" s="3" t="s">
        <v>32</v>
      </c>
      <c r="B205" s="2" t="s">
        <v>5</v>
      </c>
      <c r="C205" s="2">
        <v>10</v>
      </c>
      <c r="D205" s="2" t="s">
        <v>20</v>
      </c>
      <c r="E205" s="1" t="s">
        <v>153</v>
      </c>
      <c r="F205" s="2">
        <v>200</v>
      </c>
      <c r="G205" s="7">
        <v>18</v>
      </c>
      <c r="H205" s="8"/>
      <c r="I205" s="7">
        <f t="shared" si="20"/>
        <v>18</v>
      </c>
      <c r="J205" s="8"/>
      <c r="K205" s="7">
        <f t="shared" si="19"/>
        <v>18</v>
      </c>
      <c r="L205" s="8"/>
      <c r="M205" s="9">
        <f t="shared" si="17"/>
        <v>18</v>
      </c>
      <c r="N205" s="10"/>
      <c r="O205" s="9">
        <f t="shared" si="18"/>
        <v>18</v>
      </c>
      <c r="P205" s="10"/>
      <c r="Q205" s="9">
        <f t="shared" si="16"/>
        <v>18</v>
      </c>
      <c r="R205" s="10"/>
      <c r="S205" s="9">
        <f t="shared" si="15"/>
        <v>18</v>
      </c>
      <c r="T205" s="9">
        <v>4.9984000000000002</v>
      </c>
      <c r="U205" s="20">
        <f t="shared" ref="U205:U268" si="21">T205/S205*100</f>
        <v>27.768888888888888</v>
      </c>
    </row>
    <row r="206" spans="1:21" ht="38.25">
      <c r="A206" s="3" t="s">
        <v>151</v>
      </c>
      <c r="B206" s="2" t="s">
        <v>5</v>
      </c>
      <c r="C206" s="2">
        <v>10</v>
      </c>
      <c r="D206" s="2" t="s">
        <v>20</v>
      </c>
      <c r="E206" s="1" t="s">
        <v>203</v>
      </c>
      <c r="F206" s="2"/>
      <c r="G206" s="7">
        <v>99.9512</v>
      </c>
      <c r="H206" s="8">
        <f>H207</f>
        <v>0</v>
      </c>
      <c r="I206" s="7">
        <f t="shared" si="20"/>
        <v>99.9512</v>
      </c>
      <c r="J206" s="8">
        <f>J207</f>
        <v>86.640720000000002</v>
      </c>
      <c r="K206" s="7">
        <f t="shared" si="19"/>
        <v>186.59192000000002</v>
      </c>
      <c r="L206" s="8">
        <f>L207</f>
        <v>0</v>
      </c>
      <c r="M206" s="9">
        <f t="shared" si="17"/>
        <v>186.59192000000002</v>
      </c>
      <c r="N206" s="10">
        <f>N207</f>
        <v>856.48728000000006</v>
      </c>
      <c r="O206" s="9">
        <f t="shared" si="18"/>
        <v>1043.0792000000001</v>
      </c>
      <c r="P206" s="10">
        <f>P207</f>
        <v>-171.3356</v>
      </c>
      <c r="Q206" s="9">
        <f t="shared" si="16"/>
        <v>871.74360000000013</v>
      </c>
      <c r="R206" s="10">
        <f>R207</f>
        <v>0</v>
      </c>
      <c r="S206" s="9">
        <f t="shared" si="15"/>
        <v>871.74360000000013</v>
      </c>
      <c r="T206" s="9">
        <f>T207</f>
        <v>871.74360000000001</v>
      </c>
      <c r="U206" s="20">
        <f t="shared" si="21"/>
        <v>99.999999999999986</v>
      </c>
    </row>
    <row r="207" spans="1:21" ht="25.5">
      <c r="A207" s="3" t="s">
        <v>150</v>
      </c>
      <c r="B207" s="2" t="s">
        <v>5</v>
      </c>
      <c r="C207" s="2">
        <v>10</v>
      </c>
      <c r="D207" s="2" t="s">
        <v>20</v>
      </c>
      <c r="E207" s="1" t="s">
        <v>203</v>
      </c>
      <c r="F207" s="2">
        <v>300</v>
      </c>
      <c r="G207" s="7">
        <v>99.9512</v>
      </c>
      <c r="H207" s="8"/>
      <c r="I207" s="7">
        <f t="shared" si="20"/>
        <v>99.9512</v>
      </c>
      <c r="J207" s="8">
        <v>86.640720000000002</v>
      </c>
      <c r="K207" s="7">
        <f t="shared" si="19"/>
        <v>186.59192000000002</v>
      </c>
      <c r="L207" s="8"/>
      <c r="M207" s="9">
        <f t="shared" si="17"/>
        <v>186.59192000000002</v>
      </c>
      <c r="N207" s="10">
        <v>856.48728000000006</v>
      </c>
      <c r="O207" s="9">
        <f t="shared" si="18"/>
        <v>1043.0792000000001</v>
      </c>
      <c r="P207" s="10">
        <v>-171.3356</v>
      </c>
      <c r="Q207" s="9">
        <f t="shared" si="16"/>
        <v>871.74360000000013</v>
      </c>
      <c r="R207" s="10"/>
      <c r="S207" s="9">
        <f t="shared" si="15"/>
        <v>871.74360000000013</v>
      </c>
      <c r="T207" s="9">
        <v>871.74360000000001</v>
      </c>
      <c r="U207" s="20">
        <f t="shared" si="21"/>
        <v>99.999999999999986</v>
      </c>
    </row>
    <row r="208" spans="1:21" ht="38.25">
      <c r="A208" s="3" t="s">
        <v>149</v>
      </c>
      <c r="B208" s="2" t="s">
        <v>5</v>
      </c>
      <c r="C208" s="2">
        <v>10</v>
      </c>
      <c r="D208" s="2" t="s">
        <v>20</v>
      </c>
      <c r="E208" s="1" t="s">
        <v>180</v>
      </c>
      <c r="F208" s="2"/>
      <c r="G208" s="7">
        <v>208.45740000000001</v>
      </c>
      <c r="H208" s="8">
        <f>H209</f>
        <v>0</v>
      </c>
      <c r="I208" s="7">
        <f t="shared" si="20"/>
        <v>208.45740000000001</v>
      </c>
      <c r="J208" s="8">
        <f>J209</f>
        <v>0</v>
      </c>
      <c r="K208" s="7">
        <f t="shared" si="19"/>
        <v>208.45740000000001</v>
      </c>
      <c r="L208" s="8">
        <f>L209</f>
        <v>0</v>
      </c>
      <c r="M208" s="9">
        <f t="shared" si="17"/>
        <v>208.45740000000001</v>
      </c>
      <c r="N208" s="10">
        <f>N209</f>
        <v>0</v>
      </c>
      <c r="O208" s="9">
        <f t="shared" si="18"/>
        <v>208.45740000000001</v>
      </c>
      <c r="P208" s="10">
        <f>P209</f>
        <v>0</v>
      </c>
      <c r="Q208" s="9">
        <f t="shared" si="16"/>
        <v>208.45740000000001</v>
      </c>
      <c r="R208" s="10">
        <f>R209</f>
        <v>0</v>
      </c>
      <c r="S208" s="9">
        <f t="shared" si="15"/>
        <v>208.45740000000001</v>
      </c>
      <c r="T208" s="9">
        <f>T209</f>
        <v>151.64493999999999</v>
      </c>
      <c r="U208" s="20">
        <f t="shared" si="21"/>
        <v>72.746249353584943</v>
      </c>
    </row>
    <row r="209" spans="1:21" ht="25.5">
      <c r="A209" s="3" t="s">
        <v>150</v>
      </c>
      <c r="B209" s="2" t="s">
        <v>5</v>
      </c>
      <c r="C209" s="2">
        <v>10</v>
      </c>
      <c r="D209" s="2" t="s">
        <v>20</v>
      </c>
      <c r="E209" s="1" t="s">
        <v>180</v>
      </c>
      <c r="F209" s="2">
        <v>300</v>
      </c>
      <c r="G209" s="7">
        <v>208.45740000000001</v>
      </c>
      <c r="H209" s="8"/>
      <c r="I209" s="7">
        <f t="shared" si="20"/>
        <v>208.45740000000001</v>
      </c>
      <c r="J209" s="8"/>
      <c r="K209" s="7">
        <f t="shared" si="19"/>
        <v>208.45740000000001</v>
      </c>
      <c r="L209" s="8"/>
      <c r="M209" s="9">
        <f t="shared" si="17"/>
        <v>208.45740000000001</v>
      </c>
      <c r="N209" s="10"/>
      <c r="O209" s="9">
        <f t="shared" si="18"/>
        <v>208.45740000000001</v>
      </c>
      <c r="P209" s="10"/>
      <c r="Q209" s="9">
        <f t="shared" si="16"/>
        <v>208.45740000000001</v>
      </c>
      <c r="R209" s="10"/>
      <c r="S209" s="9">
        <f t="shared" si="15"/>
        <v>208.45740000000001</v>
      </c>
      <c r="T209" s="9">
        <v>151.64493999999999</v>
      </c>
      <c r="U209" s="20">
        <f t="shared" si="21"/>
        <v>72.746249353584943</v>
      </c>
    </row>
    <row r="210" spans="1:21" ht="51">
      <c r="A210" s="3" t="s">
        <v>147</v>
      </c>
      <c r="B210" s="2" t="s">
        <v>5</v>
      </c>
      <c r="C210" s="2">
        <v>10</v>
      </c>
      <c r="D210" s="2" t="s">
        <v>21</v>
      </c>
      <c r="E210" s="14" t="s">
        <v>148</v>
      </c>
      <c r="F210" s="2"/>
      <c r="G210" s="7">
        <v>0</v>
      </c>
      <c r="H210" s="8">
        <f>H211</f>
        <v>0</v>
      </c>
      <c r="I210" s="7">
        <f t="shared" si="20"/>
        <v>0</v>
      </c>
      <c r="J210" s="8">
        <f>J211</f>
        <v>0</v>
      </c>
      <c r="K210" s="7">
        <f t="shared" si="19"/>
        <v>0</v>
      </c>
      <c r="L210" s="8">
        <f>L211</f>
        <v>2832.6671999999999</v>
      </c>
      <c r="M210" s="9">
        <f t="shared" si="17"/>
        <v>2832.6671999999999</v>
      </c>
      <c r="N210" s="10">
        <f>N211</f>
        <v>0</v>
      </c>
      <c r="O210" s="9">
        <f t="shared" si="18"/>
        <v>2832.6671999999999</v>
      </c>
      <c r="P210" s="10">
        <f>P211</f>
        <v>0</v>
      </c>
      <c r="Q210" s="9">
        <f t="shared" si="16"/>
        <v>2832.6671999999999</v>
      </c>
      <c r="R210" s="10">
        <f>R211</f>
        <v>0</v>
      </c>
      <c r="S210" s="9">
        <f t="shared" si="15"/>
        <v>2832.6671999999999</v>
      </c>
      <c r="T210" s="9">
        <f>T211</f>
        <v>0</v>
      </c>
      <c r="U210" s="20">
        <f t="shared" si="21"/>
        <v>0</v>
      </c>
    </row>
    <row r="211" spans="1:21" ht="38.25">
      <c r="A211" s="3" t="s">
        <v>171</v>
      </c>
      <c r="B211" s="2" t="s">
        <v>5</v>
      </c>
      <c r="C211" s="2">
        <v>10</v>
      </c>
      <c r="D211" s="2" t="s">
        <v>21</v>
      </c>
      <c r="E211" s="14" t="s">
        <v>148</v>
      </c>
      <c r="F211" s="2">
        <v>400</v>
      </c>
      <c r="G211" s="7">
        <v>0</v>
      </c>
      <c r="H211" s="8"/>
      <c r="I211" s="7">
        <f t="shared" si="20"/>
        <v>0</v>
      </c>
      <c r="J211" s="8"/>
      <c r="K211" s="7">
        <f t="shared" si="19"/>
        <v>0</v>
      </c>
      <c r="L211" s="8">
        <v>2832.6671999999999</v>
      </c>
      <c r="M211" s="9">
        <f t="shared" si="17"/>
        <v>2832.6671999999999</v>
      </c>
      <c r="N211" s="10"/>
      <c r="O211" s="9">
        <f t="shared" si="18"/>
        <v>2832.6671999999999</v>
      </c>
      <c r="P211" s="10"/>
      <c r="Q211" s="9">
        <f t="shared" si="16"/>
        <v>2832.6671999999999</v>
      </c>
      <c r="R211" s="10"/>
      <c r="S211" s="9">
        <f t="shared" si="15"/>
        <v>2832.6671999999999</v>
      </c>
      <c r="T211" s="9">
        <v>0</v>
      </c>
      <c r="U211" s="20">
        <f t="shared" si="21"/>
        <v>0</v>
      </c>
    </row>
    <row r="212" spans="1:21" ht="81" customHeight="1">
      <c r="A212" s="3" t="s">
        <v>406</v>
      </c>
      <c r="B212" s="2" t="s">
        <v>5</v>
      </c>
      <c r="C212" s="2">
        <v>10</v>
      </c>
      <c r="D212" s="2" t="s">
        <v>21</v>
      </c>
      <c r="E212" s="14" t="s">
        <v>407</v>
      </c>
      <c r="F212" s="2"/>
      <c r="G212" s="7"/>
      <c r="H212" s="8"/>
      <c r="I212" s="7"/>
      <c r="J212" s="8"/>
      <c r="K212" s="7"/>
      <c r="L212" s="8"/>
      <c r="M212" s="9"/>
      <c r="N212" s="10"/>
      <c r="O212" s="9"/>
      <c r="P212" s="10"/>
      <c r="Q212" s="9">
        <f t="shared" si="16"/>
        <v>0</v>
      </c>
      <c r="R212" s="10">
        <f>R213</f>
        <v>180.10872000000001</v>
      </c>
      <c r="S212" s="9">
        <f t="shared" si="15"/>
        <v>180.10872000000001</v>
      </c>
      <c r="T212" s="9">
        <f>T213</f>
        <v>0</v>
      </c>
      <c r="U212" s="20">
        <f t="shared" si="21"/>
        <v>0</v>
      </c>
    </row>
    <row r="213" spans="1:21" ht="38.25">
      <c r="A213" s="3" t="s">
        <v>171</v>
      </c>
      <c r="B213" s="2" t="s">
        <v>5</v>
      </c>
      <c r="C213" s="2">
        <v>10</v>
      </c>
      <c r="D213" s="2" t="s">
        <v>21</v>
      </c>
      <c r="E213" s="14" t="s">
        <v>407</v>
      </c>
      <c r="F213" s="2">
        <v>400</v>
      </c>
      <c r="G213" s="7"/>
      <c r="H213" s="8"/>
      <c r="I213" s="7"/>
      <c r="J213" s="8"/>
      <c r="K213" s="7"/>
      <c r="L213" s="8"/>
      <c r="M213" s="9"/>
      <c r="N213" s="10"/>
      <c r="O213" s="9"/>
      <c r="P213" s="10"/>
      <c r="Q213" s="9">
        <f t="shared" si="16"/>
        <v>0</v>
      </c>
      <c r="R213" s="10">
        <v>180.10872000000001</v>
      </c>
      <c r="S213" s="9">
        <f t="shared" si="15"/>
        <v>180.10872000000001</v>
      </c>
      <c r="T213" s="9">
        <v>0</v>
      </c>
      <c r="U213" s="20">
        <f t="shared" si="21"/>
        <v>0</v>
      </c>
    </row>
    <row r="214" spans="1:21" ht="25.5">
      <c r="A214" s="3" t="s">
        <v>145</v>
      </c>
      <c r="B214" s="2" t="s">
        <v>5</v>
      </c>
      <c r="C214" s="2">
        <v>10</v>
      </c>
      <c r="D214" s="2" t="s">
        <v>28</v>
      </c>
      <c r="E214" s="14" t="s">
        <v>146</v>
      </c>
      <c r="F214" s="2"/>
      <c r="G214" s="7">
        <v>1684.1705999999999</v>
      </c>
      <c r="H214" s="8">
        <f>H215</f>
        <v>0</v>
      </c>
      <c r="I214" s="7">
        <f t="shared" si="20"/>
        <v>1684.1705999999999</v>
      </c>
      <c r="J214" s="8">
        <f>J215</f>
        <v>0</v>
      </c>
      <c r="K214" s="7">
        <f t="shared" si="19"/>
        <v>1684.1705999999999</v>
      </c>
      <c r="L214" s="8">
        <f>L215</f>
        <v>0</v>
      </c>
      <c r="M214" s="9">
        <f t="shared" si="17"/>
        <v>1684.1705999999999</v>
      </c>
      <c r="N214" s="10">
        <f>N215</f>
        <v>-24.7</v>
      </c>
      <c r="O214" s="9">
        <f t="shared" si="18"/>
        <v>1659.4705999999999</v>
      </c>
      <c r="P214" s="10">
        <f>P215</f>
        <v>0</v>
      </c>
      <c r="Q214" s="9">
        <f t="shared" si="16"/>
        <v>1659.4705999999999</v>
      </c>
      <c r="R214" s="10">
        <f>R215</f>
        <v>0</v>
      </c>
      <c r="S214" s="9">
        <f t="shared" si="15"/>
        <v>1659.4705999999999</v>
      </c>
      <c r="T214" s="9">
        <f>T215</f>
        <v>1659.4706000000001</v>
      </c>
      <c r="U214" s="20">
        <f t="shared" si="21"/>
        <v>100.00000000000003</v>
      </c>
    </row>
    <row r="215" spans="1:21" ht="38.25">
      <c r="A215" s="3" t="s">
        <v>65</v>
      </c>
      <c r="B215" s="2" t="s">
        <v>5</v>
      </c>
      <c r="C215" s="2">
        <v>10</v>
      </c>
      <c r="D215" s="2" t="s">
        <v>28</v>
      </c>
      <c r="E215" s="14" t="s">
        <v>146</v>
      </c>
      <c r="F215" s="2">
        <v>600</v>
      </c>
      <c r="G215" s="7">
        <v>1684.1705999999999</v>
      </c>
      <c r="H215" s="8"/>
      <c r="I215" s="7">
        <f t="shared" si="20"/>
        <v>1684.1705999999999</v>
      </c>
      <c r="J215" s="8"/>
      <c r="K215" s="7">
        <f t="shared" si="19"/>
        <v>1684.1705999999999</v>
      </c>
      <c r="L215" s="8"/>
      <c r="M215" s="9">
        <f t="shared" si="17"/>
        <v>1684.1705999999999</v>
      </c>
      <c r="N215" s="10">
        <v>-24.7</v>
      </c>
      <c r="O215" s="9">
        <f t="shared" si="18"/>
        <v>1659.4705999999999</v>
      </c>
      <c r="P215" s="10"/>
      <c r="Q215" s="9">
        <f t="shared" si="16"/>
        <v>1659.4705999999999</v>
      </c>
      <c r="R215" s="10"/>
      <c r="S215" s="9">
        <f t="shared" ref="S215:S280" si="22">Q215+R215</f>
        <v>1659.4705999999999</v>
      </c>
      <c r="T215" s="9">
        <v>1659.4706000000001</v>
      </c>
      <c r="U215" s="20">
        <f t="shared" si="21"/>
        <v>100.00000000000003</v>
      </c>
    </row>
    <row r="216" spans="1:21" ht="25.5">
      <c r="A216" s="5" t="s">
        <v>6</v>
      </c>
      <c r="B216" s="6" t="s">
        <v>3</v>
      </c>
      <c r="C216" s="6"/>
      <c r="D216" s="6"/>
      <c r="E216" s="6"/>
      <c r="F216" s="6"/>
      <c r="G216" s="7">
        <v>5392.9666000000007</v>
      </c>
      <c r="H216" s="8">
        <f>H217</f>
        <v>0</v>
      </c>
      <c r="I216" s="7">
        <f t="shared" si="20"/>
        <v>5392.9666000000007</v>
      </c>
      <c r="J216" s="8">
        <f>J217</f>
        <v>0</v>
      </c>
      <c r="K216" s="7">
        <f t="shared" si="19"/>
        <v>5392.9666000000007</v>
      </c>
      <c r="L216" s="8">
        <f>L217</f>
        <v>0</v>
      </c>
      <c r="M216" s="9">
        <f t="shared" si="17"/>
        <v>5392.9666000000007</v>
      </c>
      <c r="N216" s="10">
        <f>N217</f>
        <v>0</v>
      </c>
      <c r="O216" s="9">
        <f t="shared" si="18"/>
        <v>5392.9666000000007</v>
      </c>
      <c r="P216" s="10">
        <f>P217</f>
        <v>542.96690000000001</v>
      </c>
      <c r="Q216" s="9">
        <f t="shared" si="16"/>
        <v>5935.933500000001</v>
      </c>
      <c r="R216" s="10">
        <f>R217</f>
        <v>71.156000000000006</v>
      </c>
      <c r="S216" s="9">
        <f t="shared" si="22"/>
        <v>6007.089500000001</v>
      </c>
      <c r="T216" s="9">
        <f>T217</f>
        <v>4181.5944600000003</v>
      </c>
      <c r="U216" s="20">
        <f t="shared" si="21"/>
        <v>69.610989814618208</v>
      </c>
    </row>
    <row r="217" spans="1:21" ht="38.25">
      <c r="A217" s="3" t="s">
        <v>12</v>
      </c>
      <c r="B217" s="2" t="s">
        <v>3</v>
      </c>
      <c r="C217" s="2"/>
      <c r="D217" s="2"/>
      <c r="E217" s="2"/>
      <c r="F217" s="2"/>
      <c r="G217" s="7">
        <v>5392.9666000000007</v>
      </c>
      <c r="H217" s="8">
        <f>H218+H220+H226+H224+H228</f>
        <v>0</v>
      </c>
      <c r="I217" s="7">
        <f t="shared" si="20"/>
        <v>5392.9666000000007</v>
      </c>
      <c r="J217" s="8">
        <f>J218+J220+J226+J224+J228</f>
        <v>0</v>
      </c>
      <c r="K217" s="7">
        <f t="shared" si="19"/>
        <v>5392.9666000000007</v>
      </c>
      <c r="L217" s="8">
        <f>L218+L220+L226+L224+L228</f>
        <v>0</v>
      </c>
      <c r="M217" s="9">
        <f t="shared" si="17"/>
        <v>5392.9666000000007</v>
      </c>
      <c r="N217" s="10">
        <f>N218+N220+N226+N224+N228+N222</f>
        <v>0</v>
      </c>
      <c r="O217" s="9">
        <f t="shared" si="18"/>
        <v>5392.9666000000007</v>
      </c>
      <c r="P217" s="10">
        <f>P218+P220+P226+P224+P228+P222</f>
        <v>542.96690000000001</v>
      </c>
      <c r="Q217" s="9">
        <f t="shared" ref="Q217:Q282" si="23">O217+P217</f>
        <v>5935.933500000001</v>
      </c>
      <c r="R217" s="10">
        <f>R218+R220+R226+R224+R228+R222</f>
        <v>71.156000000000006</v>
      </c>
      <c r="S217" s="9">
        <f t="shared" si="22"/>
        <v>6007.089500000001</v>
      </c>
      <c r="T217" s="9">
        <f>T218+T220+T226+T224+T228+T222</f>
        <v>4181.5944600000003</v>
      </c>
      <c r="U217" s="20">
        <f t="shared" si="21"/>
        <v>69.610989814618208</v>
      </c>
    </row>
    <row r="218" spans="1:21" ht="38.25">
      <c r="A218" s="3" t="s">
        <v>31</v>
      </c>
      <c r="B218" s="2" t="s">
        <v>3</v>
      </c>
      <c r="C218" s="2" t="s">
        <v>19</v>
      </c>
      <c r="D218" s="2" t="s">
        <v>28</v>
      </c>
      <c r="E218" s="1" t="s">
        <v>33</v>
      </c>
      <c r="F218" s="2"/>
      <c r="G218" s="7">
        <v>4749.7226000000001</v>
      </c>
      <c r="H218" s="8">
        <f>H219</f>
        <v>0</v>
      </c>
      <c r="I218" s="7">
        <f t="shared" si="20"/>
        <v>4749.7226000000001</v>
      </c>
      <c r="J218" s="8">
        <f>J219</f>
        <v>0</v>
      </c>
      <c r="K218" s="7">
        <f t="shared" si="19"/>
        <v>4749.7226000000001</v>
      </c>
      <c r="L218" s="8">
        <f>L219</f>
        <v>0</v>
      </c>
      <c r="M218" s="9">
        <f t="shared" si="17"/>
        <v>4749.7226000000001</v>
      </c>
      <c r="N218" s="10">
        <f>N219</f>
        <v>0</v>
      </c>
      <c r="O218" s="9">
        <f t="shared" ref="O218:O285" si="24">M218+N218</f>
        <v>4749.7226000000001</v>
      </c>
      <c r="P218" s="10">
        <f>P219</f>
        <v>535.42690000000005</v>
      </c>
      <c r="Q218" s="9">
        <f t="shared" si="23"/>
        <v>5285.1495000000004</v>
      </c>
      <c r="R218" s="10">
        <f>R219</f>
        <v>71.156000000000006</v>
      </c>
      <c r="S218" s="9">
        <f t="shared" si="22"/>
        <v>5356.3055000000004</v>
      </c>
      <c r="T218" s="9">
        <f>T219</f>
        <v>4074.3384599999999</v>
      </c>
      <c r="U218" s="20">
        <f t="shared" si="21"/>
        <v>76.066207575352081</v>
      </c>
    </row>
    <row r="219" spans="1:21" ht="76.5">
      <c r="A219" s="3" t="s">
        <v>94</v>
      </c>
      <c r="B219" s="2" t="s">
        <v>3</v>
      </c>
      <c r="C219" s="2" t="s">
        <v>19</v>
      </c>
      <c r="D219" s="2" t="s">
        <v>28</v>
      </c>
      <c r="E219" s="1" t="s">
        <v>33</v>
      </c>
      <c r="F219" s="2">
        <v>100</v>
      </c>
      <c r="G219" s="7">
        <v>4749.7225999999991</v>
      </c>
      <c r="H219" s="8"/>
      <c r="I219" s="7">
        <f t="shared" si="20"/>
        <v>4749.7225999999991</v>
      </c>
      <c r="J219" s="8"/>
      <c r="K219" s="7">
        <f t="shared" si="19"/>
        <v>4749.7225999999991</v>
      </c>
      <c r="L219" s="8"/>
      <c r="M219" s="9">
        <f t="shared" si="17"/>
        <v>4749.7225999999991</v>
      </c>
      <c r="N219" s="10"/>
      <c r="O219" s="9">
        <f t="shared" si="24"/>
        <v>4749.7225999999991</v>
      </c>
      <c r="P219" s="10">
        <v>535.42690000000005</v>
      </c>
      <c r="Q219" s="9">
        <f t="shared" si="23"/>
        <v>5285.1494999999995</v>
      </c>
      <c r="R219" s="10">
        <v>71.156000000000006</v>
      </c>
      <c r="S219" s="9">
        <f t="shared" si="22"/>
        <v>5356.3054999999995</v>
      </c>
      <c r="T219" s="9">
        <v>4074.3384599999999</v>
      </c>
      <c r="U219" s="20">
        <f t="shared" si="21"/>
        <v>76.066207575352081</v>
      </c>
    </row>
    <row r="220" spans="1:21" ht="25.5">
      <c r="A220" s="3" t="s">
        <v>55</v>
      </c>
      <c r="B220" s="2" t="s">
        <v>3</v>
      </c>
      <c r="C220" s="2" t="s">
        <v>19</v>
      </c>
      <c r="D220" s="2">
        <v>11</v>
      </c>
      <c r="E220" s="1" t="s">
        <v>56</v>
      </c>
      <c r="F220" s="2"/>
      <c r="G220" s="7">
        <v>500</v>
      </c>
      <c r="H220" s="8">
        <f>H221</f>
        <v>0</v>
      </c>
      <c r="I220" s="7">
        <f t="shared" si="20"/>
        <v>500</v>
      </c>
      <c r="J220" s="8">
        <f>J221</f>
        <v>0</v>
      </c>
      <c r="K220" s="7">
        <f t="shared" si="19"/>
        <v>500</v>
      </c>
      <c r="L220" s="8">
        <f>L221</f>
        <v>0</v>
      </c>
      <c r="M220" s="9">
        <f t="shared" ref="M220:M287" si="25">K220+L220</f>
        <v>500</v>
      </c>
      <c r="N220" s="10">
        <f>N221</f>
        <v>0</v>
      </c>
      <c r="O220" s="9">
        <f t="shared" si="24"/>
        <v>500</v>
      </c>
      <c r="P220" s="10">
        <f>P221</f>
        <v>0</v>
      </c>
      <c r="Q220" s="9">
        <f t="shared" si="23"/>
        <v>500</v>
      </c>
      <c r="R220" s="10">
        <f>R221</f>
        <v>0</v>
      </c>
      <c r="S220" s="9">
        <f t="shared" si="22"/>
        <v>500</v>
      </c>
      <c r="T220" s="9">
        <f>T221</f>
        <v>0</v>
      </c>
      <c r="U220" s="20">
        <f t="shared" si="21"/>
        <v>0</v>
      </c>
    </row>
    <row r="221" spans="1:21" ht="15.75">
      <c r="A221" s="3" t="s">
        <v>54</v>
      </c>
      <c r="B221" s="2" t="s">
        <v>3</v>
      </c>
      <c r="C221" s="2" t="s">
        <v>19</v>
      </c>
      <c r="D221" s="2">
        <v>11</v>
      </c>
      <c r="E221" s="1" t="s">
        <v>56</v>
      </c>
      <c r="F221" s="2">
        <v>800</v>
      </c>
      <c r="G221" s="7">
        <v>500</v>
      </c>
      <c r="H221" s="8"/>
      <c r="I221" s="7">
        <f t="shared" si="20"/>
        <v>500</v>
      </c>
      <c r="J221" s="8"/>
      <c r="K221" s="7">
        <f t="shared" si="19"/>
        <v>500</v>
      </c>
      <c r="L221" s="8"/>
      <c r="M221" s="9">
        <f t="shared" si="25"/>
        <v>500</v>
      </c>
      <c r="N221" s="10"/>
      <c r="O221" s="9">
        <f t="shared" si="24"/>
        <v>500</v>
      </c>
      <c r="P221" s="10"/>
      <c r="Q221" s="9">
        <f t="shared" si="23"/>
        <v>500</v>
      </c>
      <c r="R221" s="10"/>
      <c r="S221" s="9">
        <f t="shared" si="22"/>
        <v>500</v>
      </c>
      <c r="T221" s="9">
        <v>0</v>
      </c>
      <c r="U221" s="20">
        <f t="shared" si="21"/>
        <v>0</v>
      </c>
    </row>
    <row r="222" spans="1:21" ht="15.75">
      <c r="A222" s="3" t="s">
        <v>50</v>
      </c>
      <c r="B222" s="2" t="s">
        <v>3</v>
      </c>
      <c r="C222" s="2" t="s">
        <v>19</v>
      </c>
      <c r="D222" s="2">
        <v>13</v>
      </c>
      <c r="E222" s="1" t="s">
        <v>51</v>
      </c>
      <c r="F222" s="2"/>
      <c r="G222" s="7"/>
      <c r="H222" s="8"/>
      <c r="I222" s="7"/>
      <c r="J222" s="8"/>
      <c r="K222" s="7"/>
      <c r="L222" s="8"/>
      <c r="M222" s="9">
        <f t="shared" si="25"/>
        <v>0</v>
      </c>
      <c r="N222" s="10">
        <f>N223</f>
        <v>138.38399999999999</v>
      </c>
      <c r="O222" s="9">
        <f t="shared" si="24"/>
        <v>138.38399999999999</v>
      </c>
      <c r="P222" s="10">
        <f>P223</f>
        <v>0</v>
      </c>
      <c r="Q222" s="9">
        <f t="shared" si="23"/>
        <v>138.38399999999999</v>
      </c>
      <c r="R222" s="10">
        <f>R223</f>
        <v>0</v>
      </c>
      <c r="S222" s="9">
        <f t="shared" si="22"/>
        <v>138.38399999999999</v>
      </c>
      <c r="T222" s="9">
        <f>T223</f>
        <v>101.256</v>
      </c>
      <c r="U222" s="20">
        <f t="shared" si="21"/>
        <v>73.170308706208814</v>
      </c>
    </row>
    <row r="223" spans="1:21" ht="38.25">
      <c r="A223" s="3" t="s">
        <v>32</v>
      </c>
      <c r="B223" s="2" t="s">
        <v>3</v>
      </c>
      <c r="C223" s="2" t="s">
        <v>19</v>
      </c>
      <c r="D223" s="2">
        <v>13</v>
      </c>
      <c r="E223" s="1" t="s">
        <v>51</v>
      </c>
      <c r="F223" s="2">
        <v>200</v>
      </c>
      <c r="G223" s="7"/>
      <c r="H223" s="8"/>
      <c r="I223" s="7"/>
      <c r="J223" s="8"/>
      <c r="K223" s="7"/>
      <c r="L223" s="8"/>
      <c r="M223" s="9">
        <f t="shared" si="25"/>
        <v>0</v>
      </c>
      <c r="N223" s="10">
        <v>138.38399999999999</v>
      </c>
      <c r="O223" s="9">
        <f t="shared" si="24"/>
        <v>138.38399999999999</v>
      </c>
      <c r="P223" s="10"/>
      <c r="Q223" s="9">
        <f t="shared" si="23"/>
        <v>138.38399999999999</v>
      </c>
      <c r="R223" s="10"/>
      <c r="S223" s="9">
        <f t="shared" si="22"/>
        <v>138.38399999999999</v>
      </c>
      <c r="T223" s="9">
        <v>101.256</v>
      </c>
      <c r="U223" s="20">
        <f t="shared" si="21"/>
        <v>73.170308706208814</v>
      </c>
    </row>
    <row r="224" spans="1:21" ht="38.25" hidden="1">
      <c r="A224" s="3" t="s">
        <v>267</v>
      </c>
      <c r="B224" s="2" t="s">
        <v>3</v>
      </c>
      <c r="C224" s="2" t="s">
        <v>19</v>
      </c>
      <c r="D224" s="2">
        <v>13</v>
      </c>
      <c r="E224" s="1" t="s">
        <v>268</v>
      </c>
      <c r="F224" s="2"/>
      <c r="G224" s="7">
        <v>0</v>
      </c>
      <c r="H224" s="8">
        <f>H225</f>
        <v>0</v>
      </c>
      <c r="I224" s="7">
        <f t="shared" si="20"/>
        <v>0</v>
      </c>
      <c r="J224" s="8">
        <f>J225</f>
        <v>0</v>
      </c>
      <c r="K224" s="7">
        <f t="shared" si="19"/>
        <v>0</v>
      </c>
      <c r="L224" s="8">
        <f>L225</f>
        <v>0</v>
      </c>
      <c r="M224" s="9">
        <f t="shared" si="25"/>
        <v>0</v>
      </c>
      <c r="N224" s="10">
        <f>N225</f>
        <v>0</v>
      </c>
      <c r="O224" s="9">
        <f t="shared" si="24"/>
        <v>0</v>
      </c>
      <c r="P224" s="10">
        <f>P225</f>
        <v>0</v>
      </c>
      <c r="Q224" s="9">
        <f t="shared" si="23"/>
        <v>0</v>
      </c>
      <c r="R224" s="10">
        <f>R225</f>
        <v>0</v>
      </c>
      <c r="S224" s="9">
        <f t="shared" si="22"/>
        <v>0</v>
      </c>
      <c r="T224" s="9">
        <f>T225</f>
        <v>0</v>
      </c>
      <c r="U224" s="20">
        <v>0</v>
      </c>
    </row>
    <row r="225" spans="1:21" ht="38.25" hidden="1">
      <c r="A225" s="3" t="s">
        <v>32</v>
      </c>
      <c r="B225" s="2" t="s">
        <v>3</v>
      </c>
      <c r="C225" s="2" t="s">
        <v>19</v>
      </c>
      <c r="D225" s="2">
        <v>13</v>
      </c>
      <c r="E225" s="1" t="s">
        <v>268</v>
      </c>
      <c r="F225" s="2">
        <v>200</v>
      </c>
      <c r="G225" s="7">
        <v>0</v>
      </c>
      <c r="H225" s="8"/>
      <c r="I225" s="7">
        <f t="shared" si="20"/>
        <v>0</v>
      </c>
      <c r="J225" s="8"/>
      <c r="K225" s="7">
        <f t="shared" si="19"/>
        <v>0</v>
      </c>
      <c r="L225" s="8"/>
      <c r="M225" s="9">
        <f t="shared" si="25"/>
        <v>0</v>
      </c>
      <c r="N225" s="10"/>
      <c r="O225" s="9">
        <f t="shared" si="24"/>
        <v>0</v>
      </c>
      <c r="P225" s="10"/>
      <c r="Q225" s="9">
        <f t="shared" si="23"/>
        <v>0</v>
      </c>
      <c r="R225" s="10"/>
      <c r="S225" s="9">
        <f t="shared" si="22"/>
        <v>0</v>
      </c>
      <c r="T225" s="9">
        <v>0</v>
      </c>
      <c r="U225" s="20">
        <v>0</v>
      </c>
    </row>
    <row r="226" spans="1:21" ht="15.75" hidden="1">
      <c r="A226" s="3" t="s">
        <v>50</v>
      </c>
      <c r="B226" s="2" t="s">
        <v>3</v>
      </c>
      <c r="C226" s="2" t="s">
        <v>21</v>
      </c>
      <c r="D226" s="2">
        <v>10</v>
      </c>
      <c r="E226" s="1" t="s">
        <v>51</v>
      </c>
      <c r="F226" s="2"/>
      <c r="G226" s="7">
        <v>138.38400000000001</v>
      </c>
      <c r="H226" s="8">
        <f>H227</f>
        <v>0</v>
      </c>
      <c r="I226" s="7">
        <f t="shared" si="20"/>
        <v>138.38400000000001</v>
      </c>
      <c r="J226" s="8">
        <f>J227</f>
        <v>0</v>
      </c>
      <c r="K226" s="7">
        <f t="shared" si="19"/>
        <v>138.38400000000001</v>
      </c>
      <c r="L226" s="8">
        <f>L227</f>
        <v>0</v>
      </c>
      <c r="M226" s="9">
        <f t="shared" si="25"/>
        <v>138.38400000000001</v>
      </c>
      <c r="N226" s="10">
        <f>N227</f>
        <v>-138.38399999999999</v>
      </c>
      <c r="O226" s="9">
        <f t="shared" si="24"/>
        <v>0</v>
      </c>
      <c r="P226" s="10">
        <f>P227</f>
        <v>0</v>
      </c>
      <c r="Q226" s="9">
        <f t="shared" si="23"/>
        <v>0</v>
      </c>
      <c r="R226" s="10">
        <f>R227</f>
        <v>0</v>
      </c>
      <c r="S226" s="9">
        <f t="shared" si="22"/>
        <v>0</v>
      </c>
      <c r="T226" s="9">
        <f>T227</f>
        <v>0</v>
      </c>
      <c r="U226" s="20">
        <v>0</v>
      </c>
    </row>
    <row r="227" spans="1:21" ht="38.25" hidden="1">
      <c r="A227" s="3" t="s">
        <v>32</v>
      </c>
      <c r="B227" s="2" t="s">
        <v>3</v>
      </c>
      <c r="C227" s="2" t="s">
        <v>21</v>
      </c>
      <c r="D227" s="2">
        <v>10</v>
      </c>
      <c r="E227" s="1" t="s">
        <v>51</v>
      </c>
      <c r="F227" s="2">
        <v>200</v>
      </c>
      <c r="G227" s="7">
        <v>138.38400000000001</v>
      </c>
      <c r="H227" s="8"/>
      <c r="I227" s="7">
        <f t="shared" si="20"/>
        <v>138.38400000000001</v>
      </c>
      <c r="J227" s="8"/>
      <c r="K227" s="7">
        <f t="shared" ref="K227:K292" si="26">I227+J227</f>
        <v>138.38400000000001</v>
      </c>
      <c r="L227" s="8"/>
      <c r="M227" s="9">
        <f t="shared" si="25"/>
        <v>138.38400000000001</v>
      </c>
      <c r="N227" s="10">
        <v>-138.38399999999999</v>
      </c>
      <c r="O227" s="9">
        <f t="shared" si="24"/>
        <v>0</v>
      </c>
      <c r="P227" s="10"/>
      <c r="Q227" s="9">
        <f t="shared" si="23"/>
        <v>0</v>
      </c>
      <c r="R227" s="10"/>
      <c r="S227" s="9">
        <f t="shared" si="22"/>
        <v>0</v>
      </c>
      <c r="T227" s="9">
        <v>0</v>
      </c>
      <c r="U227" s="20">
        <v>0</v>
      </c>
    </row>
    <row r="228" spans="1:21" ht="76.5">
      <c r="A228" s="3" t="s">
        <v>162</v>
      </c>
      <c r="B228" s="2" t="s">
        <v>3</v>
      </c>
      <c r="C228" s="2" t="s">
        <v>23</v>
      </c>
      <c r="D228" s="2" t="s">
        <v>22</v>
      </c>
      <c r="E228" s="1" t="s">
        <v>280</v>
      </c>
      <c r="F228" s="2"/>
      <c r="G228" s="7">
        <v>4.8600000000000003</v>
      </c>
      <c r="H228" s="8">
        <f>H229</f>
        <v>0</v>
      </c>
      <c r="I228" s="7">
        <f t="shared" si="20"/>
        <v>4.8600000000000003</v>
      </c>
      <c r="J228" s="8">
        <f>J229</f>
        <v>0</v>
      </c>
      <c r="K228" s="7">
        <f t="shared" si="26"/>
        <v>4.8600000000000003</v>
      </c>
      <c r="L228" s="8">
        <f>L229</f>
        <v>0</v>
      </c>
      <c r="M228" s="9">
        <f t="shared" si="25"/>
        <v>4.8600000000000003</v>
      </c>
      <c r="N228" s="10">
        <f>N229</f>
        <v>0</v>
      </c>
      <c r="O228" s="9">
        <f t="shared" si="24"/>
        <v>4.8600000000000003</v>
      </c>
      <c r="P228" s="10">
        <f>P229</f>
        <v>7.54</v>
      </c>
      <c r="Q228" s="9">
        <f t="shared" si="23"/>
        <v>12.4</v>
      </c>
      <c r="R228" s="10">
        <f>R229</f>
        <v>0</v>
      </c>
      <c r="S228" s="9">
        <f t="shared" si="22"/>
        <v>12.4</v>
      </c>
      <c r="T228" s="9">
        <f>T229</f>
        <v>6</v>
      </c>
      <c r="U228" s="20">
        <f t="shared" si="21"/>
        <v>48.387096774193544</v>
      </c>
    </row>
    <row r="229" spans="1:21" ht="38.25">
      <c r="A229" s="3" t="s">
        <v>32</v>
      </c>
      <c r="B229" s="2" t="s">
        <v>3</v>
      </c>
      <c r="C229" s="2" t="s">
        <v>23</v>
      </c>
      <c r="D229" s="2" t="s">
        <v>22</v>
      </c>
      <c r="E229" s="1" t="s">
        <v>280</v>
      </c>
      <c r="F229" s="2">
        <v>200</v>
      </c>
      <c r="G229" s="7">
        <v>4.8600000000000003</v>
      </c>
      <c r="H229" s="8"/>
      <c r="I229" s="7">
        <f t="shared" si="20"/>
        <v>4.8600000000000003</v>
      </c>
      <c r="J229" s="8"/>
      <c r="K229" s="7">
        <f t="shared" si="26"/>
        <v>4.8600000000000003</v>
      </c>
      <c r="L229" s="8"/>
      <c r="M229" s="9">
        <f t="shared" si="25"/>
        <v>4.8600000000000003</v>
      </c>
      <c r="N229" s="10"/>
      <c r="O229" s="9">
        <f t="shared" si="24"/>
        <v>4.8600000000000003</v>
      </c>
      <c r="P229" s="10">
        <v>7.54</v>
      </c>
      <c r="Q229" s="9">
        <f t="shared" si="23"/>
        <v>12.4</v>
      </c>
      <c r="R229" s="10"/>
      <c r="S229" s="9">
        <f t="shared" si="22"/>
        <v>12.4</v>
      </c>
      <c r="T229" s="9">
        <v>6</v>
      </c>
      <c r="U229" s="20">
        <f t="shared" si="21"/>
        <v>48.387096774193544</v>
      </c>
    </row>
    <row r="230" spans="1:21" ht="63.75">
      <c r="A230" s="5" t="s">
        <v>16</v>
      </c>
      <c r="B230" s="6" t="s">
        <v>11</v>
      </c>
      <c r="C230" s="2"/>
      <c r="D230" s="2"/>
      <c r="E230" s="2"/>
      <c r="F230" s="2"/>
      <c r="G230" s="7">
        <v>8147.833349999999</v>
      </c>
      <c r="H230" s="8">
        <f>H231</f>
        <v>50</v>
      </c>
      <c r="I230" s="7">
        <f t="shared" si="20"/>
        <v>8197.833349999999</v>
      </c>
      <c r="J230" s="8">
        <f>J231</f>
        <v>50</v>
      </c>
      <c r="K230" s="7">
        <f t="shared" si="26"/>
        <v>8247.833349999999</v>
      </c>
      <c r="L230" s="8">
        <f>L231</f>
        <v>0</v>
      </c>
      <c r="M230" s="9">
        <f t="shared" si="25"/>
        <v>8247.833349999999</v>
      </c>
      <c r="N230" s="10">
        <f>N231</f>
        <v>0</v>
      </c>
      <c r="O230" s="9">
        <f t="shared" si="24"/>
        <v>8247.833349999999</v>
      </c>
      <c r="P230" s="10">
        <f>P231</f>
        <v>432.79196000000002</v>
      </c>
      <c r="Q230" s="9">
        <f t="shared" si="23"/>
        <v>8680.6253099999994</v>
      </c>
      <c r="R230" s="10">
        <f>R231</f>
        <v>29.279279999999996</v>
      </c>
      <c r="S230" s="9">
        <f t="shared" si="22"/>
        <v>8709.9045900000001</v>
      </c>
      <c r="T230" s="9">
        <f>T231</f>
        <v>5177.8965699999999</v>
      </c>
      <c r="U230" s="20">
        <f t="shared" si="21"/>
        <v>59.448373015989596</v>
      </c>
    </row>
    <row r="231" spans="1:21" ht="38.25">
      <c r="A231" s="3" t="s">
        <v>12</v>
      </c>
      <c r="B231" s="2" t="s">
        <v>11</v>
      </c>
      <c r="C231" s="2"/>
      <c r="D231" s="2"/>
      <c r="E231" s="2"/>
      <c r="F231" s="2"/>
      <c r="G231" s="7">
        <v>8147.833349999999</v>
      </c>
      <c r="H231" s="8">
        <f>H232+H238+H242+H244+H246+H240+H236+H248</f>
        <v>50</v>
      </c>
      <c r="I231" s="7">
        <f t="shared" si="20"/>
        <v>8197.833349999999</v>
      </c>
      <c r="J231" s="8">
        <f>J232+J238+J242+J244+J246+J240+J236+J248</f>
        <v>50</v>
      </c>
      <c r="K231" s="7">
        <f t="shared" si="26"/>
        <v>8247.833349999999</v>
      </c>
      <c r="L231" s="8">
        <f>L232+L238+L242+L244+L246+L240+L236+L248</f>
        <v>0</v>
      </c>
      <c r="M231" s="9">
        <f t="shared" si="25"/>
        <v>8247.833349999999</v>
      </c>
      <c r="N231" s="10">
        <f>N232+N238+N242+N244+N246+N240+N236+N248+N234</f>
        <v>0</v>
      </c>
      <c r="O231" s="9">
        <f t="shared" si="24"/>
        <v>8247.833349999999</v>
      </c>
      <c r="P231" s="10">
        <f>P232+P238+P242+P244+P246+P240+P236+P248+P234</f>
        <v>432.79196000000002</v>
      </c>
      <c r="Q231" s="9">
        <f t="shared" si="23"/>
        <v>8680.6253099999994</v>
      </c>
      <c r="R231" s="10">
        <f>R232+R238+R242+R244+R246+R240+R236+R248+R234</f>
        <v>29.279279999999996</v>
      </c>
      <c r="S231" s="9">
        <f t="shared" si="22"/>
        <v>8709.9045900000001</v>
      </c>
      <c r="T231" s="9">
        <f>T232+T238+T242+T244+T246+T240+T236+T248+T234</f>
        <v>5177.8965699999999</v>
      </c>
      <c r="U231" s="20">
        <f t="shared" si="21"/>
        <v>59.448373015989596</v>
      </c>
    </row>
    <row r="232" spans="1:21" ht="38.25">
      <c r="A232" s="3" t="s">
        <v>31</v>
      </c>
      <c r="B232" s="2" t="s">
        <v>11</v>
      </c>
      <c r="C232" s="2" t="s">
        <v>19</v>
      </c>
      <c r="D232" s="2">
        <v>13</v>
      </c>
      <c r="E232" s="1" t="s">
        <v>33</v>
      </c>
      <c r="F232" s="2"/>
      <c r="G232" s="7">
        <v>3811.03</v>
      </c>
      <c r="H232" s="8">
        <f>H233</f>
        <v>0</v>
      </c>
      <c r="I232" s="7">
        <f t="shared" si="20"/>
        <v>3811.03</v>
      </c>
      <c r="J232" s="8">
        <f>J233</f>
        <v>0</v>
      </c>
      <c r="K232" s="7">
        <f t="shared" si="26"/>
        <v>3811.03</v>
      </c>
      <c r="L232" s="8">
        <f>L233</f>
        <v>0</v>
      </c>
      <c r="M232" s="9">
        <f t="shared" si="25"/>
        <v>3811.03</v>
      </c>
      <c r="N232" s="10">
        <f>N233</f>
        <v>0</v>
      </c>
      <c r="O232" s="9">
        <f t="shared" si="24"/>
        <v>3811.03</v>
      </c>
      <c r="P232" s="10">
        <f>P233</f>
        <v>352.851</v>
      </c>
      <c r="Q232" s="9">
        <f t="shared" si="23"/>
        <v>4163.8810000000003</v>
      </c>
      <c r="R232" s="10">
        <f>R233</f>
        <v>55.754999999999995</v>
      </c>
      <c r="S232" s="9">
        <f t="shared" si="22"/>
        <v>4219.6360000000004</v>
      </c>
      <c r="T232" s="9">
        <f>T233</f>
        <v>2985.1389800000002</v>
      </c>
      <c r="U232" s="20">
        <f t="shared" si="21"/>
        <v>70.743992609789089</v>
      </c>
    </row>
    <row r="233" spans="1:21" ht="76.5">
      <c r="A233" s="3" t="s">
        <v>94</v>
      </c>
      <c r="B233" s="2" t="s">
        <v>11</v>
      </c>
      <c r="C233" s="2" t="s">
        <v>19</v>
      </c>
      <c r="D233" s="2">
        <v>13</v>
      </c>
      <c r="E233" s="1" t="s">
        <v>33</v>
      </c>
      <c r="F233" s="2">
        <v>100</v>
      </c>
      <c r="G233" s="7">
        <v>3811.03</v>
      </c>
      <c r="H233" s="8"/>
      <c r="I233" s="7">
        <f t="shared" si="20"/>
        <v>3811.03</v>
      </c>
      <c r="J233" s="8"/>
      <c r="K233" s="7">
        <f t="shared" si="26"/>
        <v>3811.03</v>
      </c>
      <c r="L233" s="8"/>
      <c r="M233" s="9">
        <f t="shared" si="25"/>
        <v>3811.03</v>
      </c>
      <c r="N233" s="10"/>
      <c r="O233" s="9">
        <f t="shared" si="24"/>
        <v>3811.03</v>
      </c>
      <c r="P233" s="10">
        <v>352.851</v>
      </c>
      <c r="Q233" s="9">
        <f t="shared" si="23"/>
        <v>4163.8810000000003</v>
      </c>
      <c r="R233" s="10">
        <f>46.891+8.864</f>
        <v>55.754999999999995</v>
      </c>
      <c r="S233" s="9">
        <f t="shared" si="22"/>
        <v>4219.6360000000004</v>
      </c>
      <c r="T233" s="9">
        <v>2985.1389800000002</v>
      </c>
      <c r="U233" s="20">
        <f t="shared" si="21"/>
        <v>70.743992609789089</v>
      </c>
    </row>
    <row r="234" spans="1:21" ht="15.75">
      <c r="A234" s="3" t="s">
        <v>50</v>
      </c>
      <c r="B234" s="2" t="s">
        <v>11</v>
      </c>
      <c r="C234" s="2" t="s">
        <v>19</v>
      </c>
      <c r="D234" s="2">
        <v>13</v>
      </c>
      <c r="E234" s="1" t="s">
        <v>51</v>
      </c>
      <c r="F234" s="2"/>
      <c r="G234" s="7"/>
      <c r="H234" s="8"/>
      <c r="I234" s="7"/>
      <c r="J234" s="8"/>
      <c r="K234" s="7"/>
      <c r="L234" s="8"/>
      <c r="M234" s="9">
        <f t="shared" si="25"/>
        <v>0</v>
      </c>
      <c r="N234" s="10">
        <f>N235</f>
        <v>254.70599999999999</v>
      </c>
      <c r="O234" s="9">
        <f t="shared" si="24"/>
        <v>254.70599999999999</v>
      </c>
      <c r="P234" s="10">
        <f>P235</f>
        <v>0</v>
      </c>
      <c r="Q234" s="9">
        <f t="shared" si="23"/>
        <v>254.70599999999999</v>
      </c>
      <c r="R234" s="10">
        <f>R235</f>
        <v>0</v>
      </c>
      <c r="S234" s="9">
        <f t="shared" si="22"/>
        <v>254.70599999999999</v>
      </c>
      <c r="T234" s="9">
        <f>T235</f>
        <v>218.48599999999999</v>
      </c>
      <c r="U234" s="20">
        <f t="shared" si="21"/>
        <v>85.77968324264053</v>
      </c>
    </row>
    <row r="235" spans="1:21" ht="38.25">
      <c r="A235" s="3" t="s">
        <v>32</v>
      </c>
      <c r="B235" s="2" t="s">
        <v>11</v>
      </c>
      <c r="C235" s="2" t="s">
        <v>19</v>
      </c>
      <c r="D235" s="2">
        <v>13</v>
      </c>
      <c r="E235" s="1" t="s">
        <v>51</v>
      </c>
      <c r="F235" s="2">
        <v>200</v>
      </c>
      <c r="G235" s="7"/>
      <c r="H235" s="8"/>
      <c r="I235" s="7"/>
      <c r="J235" s="8"/>
      <c r="K235" s="7"/>
      <c r="L235" s="8"/>
      <c r="M235" s="9">
        <f t="shared" si="25"/>
        <v>0</v>
      </c>
      <c r="N235" s="10">
        <f>231.844+22.862</f>
        <v>254.70599999999999</v>
      </c>
      <c r="O235" s="9">
        <f t="shared" si="24"/>
        <v>254.70599999999999</v>
      </c>
      <c r="P235" s="10"/>
      <c r="Q235" s="9">
        <f t="shared" si="23"/>
        <v>254.70599999999999</v>
      </c>
      <c r="R235" s="10"/>
      <c r="S235" s="9">
        <f t="shared" si="22"/>
        <v>254.70599999999999</v>
      </c>
      <c r="T235" s="9">
        <v>218.48599999999999</v>
      </c>
      <c r="U235" s="20">
        <f t="shared" si="21"/>
        <v>85.77968324264053</v>
      </c>
    </row>
    <row r="236" spans="1:21" ht="38.25">
      <c r="A236" s="3" t="s">
        <v>267</v>
      </c>
      <c r="B236" s="2" t="s">
        <v>11</v>
      </c>
      <c r="C236" s="2" t="s">
        <v>19</v>
      </c>
      <c r="D236" s="2">
        <v>13</v>
      </c>
      <c r="E236" s="1" t="s">
        <v>268</v>
      </c>
      <c r="F236" s="2"/>
      <c r="G236" s="7">
        <v>0</v>
      </c>
      <c r="H236" s="8">
        <f>H237</f>
        <v>0</v>
      </c>
      <c r="I236" s="7">
        <f t="shared" si="20"/>
        <v>0</v>
      </c>
      <c r="J236" s="8">
        <f>J237</f>
        <v>0</v>
      </c>
      <c r="K236" s="7">
        <f t="shared" si="26"/>
        <v>0</v>
      </c>
      <c r="L236" s="8">
        <f>L237</f>
        <v>0</v>
      </c>
      <c r="M236" s="9">
        <f t="shared" si="25"/>
        <v>0</v>
      </c>
      <c r="N236" s="10">
        <f>N237</f>
        <v>0</v>
      </c>
      <c r="O236" s="9">
        <f t="shared" si="24"/>
        <v>0</v>
      </c>
      <c r="P236" s="10">
        <f>P237</f>
        <v>2</v>
      </c>
      <c r="Q236" s="9">
        <f t="shared" si="23"/>
        <v>2</v>
      </c>
      <c r="R236" s="10">
        <f>R237</f>
        <v>0</v>
      </c>
      <c r="S236" s="9">
        <f t="shared" si="22"/>
        <v>2</v>
      </c>
      <c r="T236" s="9">
        <f>T237</f>
        <v>2</v>
      </c>
      <c r="U236" s="20">
        <f t="shared" si="21"/>
        <v>100</v>
      </c>
    </row>
    <row r="237" spans="1:21" ht="38.25">
      <c r="A237" s="3" t="s">
        <v>32</v>
      </c>
      <c r="B237" s="2" t="s">
        <v>11</v>
      </c>
      <c r="C237" s="2" t="s">
        <v>19</v>
      </c>
      <c r="D237" s="2">
        <v>13</v>
      </c>
      <c r="E237" s="1" t="s">
        <v>268</v>
      </c>
      <c r="F237" s="2">
        <v>200</v>
      </c>
      <c r="G237" s="7">
        <v>0</v>
      </c>
      <c r="H237" s="8"/>
      <c r="I237" s="7">
        <f t="shared" si="20"/>
        <v>0</v>
      </c>
      <c r="J237" s="8"/>
      <c r="K237" s="7">
        <f t="shared" si="26"/>
        <v>0</v>
      </c>
      <c r="L237" s="8"/>
      <c r="M237" s="9">
        <f t="shared" si="25"/>
        <v>0</v>
      </c>
      <c r="N237" s="10"/>
      <c r="O237" s="9">
        <f t="shared" si="24"/>
        <v>0</v>
      </c>
      <c r="P237" s="10">
        <v>2</v>
      </c>
      <c r="Q237" s="9">
        <f t="shared" si="23"/>
        <v>2</v>
      </c>
      <c r="R237" s="10"/>
      <c r="S237" s="9">
        <f t="shared" si="22"/>
        <v>2</v>
      </c>
      <c r="T237" s="9">
        <v>2</v>
      </c>
      <c r="U237" s="20">
        <f t="shared" si="21"/>
        <v>100</v>
      </c>
    </row>
    <row r="238" spans="1:21" ht="38.25">
      <c r="A238" s="3" t="s">
        <v>43</v>
      </c>
      <c r="B238" s="2" t="s">
        <v>11</v>
      </c>
      <c r="C238" s="2" t="s">
        <v>19</v>
      </c>
      <c r="D238" s="2">
        <v>13</v>
      </c>
      <c r="E238" s="14" t="s">
        <v>44</v>
      </c>
      <c r="F238" s="2"/>
      <c r="G238" s="7">
        <v>958.57005000000004</v>
      </c>
      <c r="H238" s="8">
        <f>H239</f>
        <v>0</v>
      </c>
      <c r="I238" s="7">
        <f t="shared" si="20"/>
        <v>958.57005000000004</v>
      </c>
      <c r="J238" s="8">
        <f>J239</f>
        <v>-100</v>
      </c>
      <c r="K238" s="7">
        <f t="shared" si="26"/>
        <v>858.57005000000004</v>
      </c>
      <c r="L238" s="8">
        <f>L239</f>
        <v>0</v>
      </c>
      <c r="M238" s="9">
        <f t="shared" si="25"/>
        <v>858.57005000000004</v>
      </c>
      <c r="N238" s="10">
        <f>N239</f>
        <v>-22.861999999999998</v>
      </c>
      <c r="O238" s="9">
        <f t="shared" si="24"/>
        <v>835.70805000000007</v>
      </c>
      <c r="P238" s="10">
        <f>P239</f>
        <v>56.950960000000002</v>
      </c>
      <c r="Q238" s="9">
        <f t="shared" si="23"/>
        <v>892.65901000000008</v>
      </c>
      <c r="R238" s="10">
        <f>R239</f>
        <v>0</v>
      </c>
      <c r="S238" s="9">
        <f t="shared" si="22"/>
        <v>892.65901000000008</v>
      </c>
      <c r="T238" s="9">
        <f>T239</f>
        <v>499.05112000000003</v>
      </c>
      <c r="U238" s="20">
        <f t="shared" si="21"/>
        <v>55.906131502554366</v>
      </c>
    </row>
    <row r="239" spans="1:21" ht="38.25">
      <c r="A239" s="3" t="s">
        <v>32</v>
      </c>
      <c r="B239" s="2" t="s">
        <v>11</v>
      </c>
      <c r="C239" s="2" t="s">
        <v>19</v>
      </c>
      <c r="D239" s="2">
        <v>13</v>
      </c>
      <c r="E239" s="14" t="s">
        <v>44</v>
      </c>
      <c r="F239" s="2">
        <v>200</v>
      </c>
      <c r="G239" s="7">
        <v>958.57005000000004</v>
      </c>
      <c r="H239" s="8"/>
      <c r="I239" s="7">
        <f t="shared" si="20"/>
        <v>958.57005000000004</v>
      </c>
      <c r="J239" s="8">
        <v>-100</v>
      </c>
      <c r="K239" s="7">
        <f t="shared" si="26"/>
        <v>858.57005000000004</v>
      </c>
      <c r="L239" s="8"/>
      <c r="M239" s="9">
        <f t="shared" si="25"/>
        <v>858.57005000000004</v>
      </c>
      <c r="N239" s="10">
        <v>-22.861999999999998</v>
      </c>
      <c r="O239" s="9">
        <f t="shared" si="24"/>
        <v>835.70805000000007</v>
      </c>
      <c r="P239" s="10">
        <v>56.950960000000002</v>
      </c>
      <c r="Q239" s="9">
        <f t="shared" si="23"/>
        <v>892.65901000000008</v>
      </c>
      <c r="R239" s="10"/>
      <c r="S239" s="9">
        <f t="shared" si="22"/>
        <v>892.65901000000008</v>
      </c>
      <c r="T239" s="9">
        <v>499.05112000000003</v>
      </c>
      <c r="U239" s="20">
        <f t="shared" si="21"/>
        <v>55.906131502554366</v>
      </c>
    </row>
    <row r="240" spans="1:21" ht="63.75">
      <c r="A240" s="3" t="s">
        <v>222</v>
      </c>
      <c r="B240" s="2" t="s">
        <v>11</v>
      </c>
      <c r="C240" s="2" t="s">
        <v>19</v>
      </c>
      <c r="D240" s="2">
        <v>13</v>
      </c>
      <c r="E240" s="14" t="s">
        <v>223</v>
      </c>
      <c r="F240" s="2"/>
      <c r="G240" s="7">
        <v>0</v>
      </c>
      <c r="H240" s="8">
        <f>H241</f>
        <v>50</v>
      </c>
      <c r="I240" s="7">
        <f t="shared" si="20"/>
        <v>50</v>
      </c>
      <c r="J240" s="8">
        <f>J241</f>
        <v>50</v>
      </c>
      <c r="K240" s="7">
        <f t="shared" si="26"/>
        <v>100</v>
      </c>
      <c r="L240" s="8">
        <f>L241</f>
        <v>0</v>
      </c>
      <c r="M240" s="9">
        <f t="shared" si="25"/>
        <v>100</v>
      </c>
      <c r="N240" s="10">
        <f>N241</f>
        <v>0</v>
      </c>
      <c r="O240" s="9">
        <f t="shared" si="24"/>
        <v>100</v>
      </c>
      <c r="P240" s="10">
        <f>P241</f>
        <v>10</v>
      </c>
      <c r="Q240" s="9">
        <f t="shared" si="23"/>
        <v>110</v>
      </c>
      <c r="R240" s="10">
        <f>R241</f>
        <v>0</v>
      </c>
      <c r="S240" s="9">
        <f t="shared" si="22"/>
        <v>110</v>
      </c>
      <c r="T240" s="9">
        <f>T241</f>
        <v>100</v>
      </c>
      <c r="U240" s="20">
        <f t="shared" si="21"/>
        <v>90.909090909090907</v>
      </c>
    </row>
    <row r="241" spans="1:21" ht="15.75">
      <c r="A241" s="3" t="s">
        <v>54</v>
      </c>
      <c r="B241" s="2" t="s">
        <v>11</v>
      </c>
      <c r="C241" s="2" t="s">
        <v>19</v>
      </c>
      <c r="D241" s="2">
        <v>13</v>
      </c>
      <c r="E241" s="14" t="s">
        <v>223</v>
      </c>
      <c r="F241" s="2">
        <v>800</v>
      </c>
      <c r="G241" s="7">
        <v>0</v>
      </c>
      <c r="H241" s="8">
        <v>50</v>
      </c>
      <c r="I241" s="7">
        <f t="shared" si="20"/>
        <v>50</v>
      </c>
      <c r="J241" s="8">
        <v>50</v>
      </c>
      <c r="K241" s="7">
        <f t="shared" si="26"/>
        <v>100</v>
      </c>
      <c r="L241" s="8"/>
      <c r="M241" s="9">
        <f t="shared" si="25"/>
        <v>100</v>
      </c>
      <c r="N241" s="10"/>
      <c r="O241" s="9">
        <f t="shared" si="24"/>
        <v>100</v>
      </c>
      <c r="P241" s="10">
        <v>10</v>
      </c>
      <c r="Q241" s="9">
        <f t="shared" si="23"/>
        <v>110</v>
      </c>
      <c r="R241" s="10"/>
      <c r="S241" s="9">
        <f t="shared" si="22"/>
        <v>110</v>
      </c>
      <c r="T241" s="9">
        <v>100</v>
      </c>
      <c r="U241" s="20">
        <f t="shared" si="21"/>
        <v>90.909090909090907</v>
      </c>
    </row>
    <row r="242" spans="1:21" ht="15.75" hidden="1">
      <c r="A242" s="3" t="s">
        <v>50</v>
      </c>
      <c r="B242" s="2" t="s">
        <v>11</v>
      </c>
      <c r="C242" s="2" t="s">
        <v>21</v>
      </c>
      <c r="D242" s="2">
        <v>10</v>
      </c>
      <c r="E242" s="1" t="s">
        <v>51</v>
      </c>
      <c r="F242" s="2"/>
      <c r="G242" s="7">
        <v>131.84399999999999</v>
      </c>
      <c r="H242" s="8">
        <f>H243</f>
        <v>0</v>
      </c>
      <c r="I242" s="7">
        <f t="shared" si="20"/>
        <v>131.84399999999999</v>
      </c>
      <c r="J242" s="8">
        <f>J243</f>
        <v>100</v>
      </c>
      <c r="K242" s="7">
        <f t="shared" si="26"/>
        <v>231.84399999999999</v>
      </c>
      <c r="L242" s="8">
        <f>L243</f>
        <v>0</v>
      </c>
      <c r="M242" s="9">
        <f t="shared" si="25"/>
        <v>231.84399999999999</v>
      </c>
      <c r="N242" s="10">
        <f>N243</f>
        <v>-231.84399999999999</v>
      </c>
      <c r="O242" s="9">
        <f t="shared" si="24"/>
        <v>0</v>
      </c>
      <c r="P242" s="10">
        <f>P243</f>
        <v>0</v>
      </c>
      <c r="Q242" s="9">
        <f t="shared" si="23"/>
        <v>0</v>
      </c>
      <c r="R242" s="10">
        <f>R243</f>
        <v>0</v>
      </c>
      <c r="S242" s="9">
        <f t="shared" si="22"/>
        <v>0</v>
      </c>
      <c r="T242" s="9">
        <f>T243</f>
        <v>0</v>
      </c>
      <c r="U242" s="20">
        <v>0</v>
      </c>
    </row>
    <row r="243" spans="1:21" ht="38.25" hidden="1">
      <c r="A243" s="3" t="s">
        <v>32</v>
      </c>
      <c r="B243" s="2" t="s">
        <v>11</v>
      </c>
      <c r="C243" s="2" t="s">
        <v>21</v>
      </c>
      <c r="D243" s="2">
        <v>10</v>
      </c>
      <c r="E243" s="1" t="s">
        <v>51</v>
      </c>
      <c r="F243" s="2">
        <v>200</v>
      </c>
      <c r="G243" s="7">
        <v>131.84399999999999</v>
      </c>
      <c r="H243" s="8"/>
      <c r="I243" s="7">
        <f t="shared" si="20"/>
        <v>131.84399999999999</v>
      </c>
      <c r="J243" s="8">
        <v>100</v>
      </c>
      <c r="K243" s="7">
        <f t="shared" si="26"/>
        <v>231.84399999999999</v>
      </c>
      <c r="L243" s="8"/>
      <c r="M243" s="9">
        <f t="shared" si="25"/>
        <v>231.84399999999999</v>
      </c>
      <c r="N243" s="10">
        <v>-231.84399999999999</v>
      </c>
      <c r="O243" s="9">
        <f t="shared" si="24"/>
        <v>0</v>
      </c>
      <c r="P243" s="10"/>
      <c r="Q243" s="9">
        <f t="shared" si="23"/>
        <v>0</v>
      </c>
      <c r="R243" s="10"/>
      <c r="S243" s="9">
        <f t="shared" si="22"/>
        <v>0</v>
      </c>
      <c r="T243" s="9">
        <v>0</v>
      </c>
      <c r="U243" s="20">
        <v>0</v>
      </c>
    </row>
    <row r="244" spans="1:21" ht="63.75">
      <c r="A244" s="3" t="s">
        <v>57</v>
      </c>
      <c r="B244" s="2" t="s">
        <v>11</v>
      </c>
      <c r="C244" s="2" t="s">
        <v>21</v>
      </c>
      <c r="D244" s="2">
        <v>12</v>
      </c>
      <c r="E244" s="14" t="s">
        <v>58</v>
      </c>
      <c r="F244" s="2"/>
      <c r="G244" s="7">
        <v>580</v>
      </c>
      <c r="H244" s="8">
        <f>H245</f>
        <v>0</v>
      </c>
      <c r="I244" s="7">
        <f t="shared" si="20"/>
        <v>580</v>
      </c>
      <c r="J244" s="8">
        <f>J245</f>
        <v>0</v>
      </c>
      <c r="K244" s="7">
        <f t="shared" si="26"/>
        <v>580</v>
      </c>
      <c r="L244" s="8">
        <f>L245</f>
        <v>0</v>
      </c>
      <c r="M244" s="9">
        <f t="shared" si="25"/>
        <v>580</v>
      </c>
      <c r="N244" s="10">
        <f>N245</f>
        <v>0</v>
      </c>
      <c r="O244" s="9">
        <f t="shared" si="24"/>
        <v>580</v>
      </c>
      <c r="P244" s="10">
        <f>P245</f>
        <v>0</v>
      </c>
      <c r="Q244" s="9">
        <f t="shared" si="23"/>
        <v>580</v>
      </c>
      <c r="R244" s="10">
        <f>R245</f>
        <v>0</v>
      </c>
      <c r="S244" s="9">
        <f t="shared" si="22"/>
        <v>580</v>
      </c>
      <c r="T244" s="9">
        <f>T245</f>
        <v>240.25098</v>
      </c>
      <c r="U244" s="20">
        <f t="shared" si="21"/>
        <v>41.422582758620692</v>
      </c>
    </row>
    <row r="245" spans="1:21" ht="38.25">
      <c r="A245" s="3" t="s">
        <v>32</v>
      </c>
      <c r="B245" s="2" t="s">
        <v>11</v>
      </c>
      <c r="C245" s="2" t="s">
        <v>21</v>
      </c>
      <c r="D245" s="2">
        <v>12</v>
      </c>
      <c r="E245" s="14" t="s">
        <v>58</v>
      </c>
      <c r="F245" s="2">
        <v>200</v>
      </c>
      <c r="G245" s="7">
        <v>580</v>
      </c>
      <c r="H245" s="8"/>
      <c r="I245" s="7">
        <f t="shared" si="20"/>
        <v>580</v>
      </c>
      <c r="J245" s="8"/>
      <c r="K245" s="7">
        <f t="shared" si="26"/>
        <v>580</v>
      </c>
      <c r="L245" s="8"/>
      <c r="M245" s="9">
        <f t="shared" si="25"/>
        <v>580</v>
      </c>
      <c r="N245" s="10"/>
      <c r="O245" s="9">
        <f t="shared" si="24"/>
        <v>580</v>
      </c>
      <c r="P245" s="10"/>
      <c r="Q245" s="9">
        <f t="shared" si="23"/>
        <v>580</v>
      </c>
      <c r="R245" s="10"/>
      <c r="S245" s="9">
        <f t="shared" si="22"/>
        <v>580</v>
      </c>
      <c r="T245" s="9">
        <v>240.25098</v>
      </c>
      <c r="U245" s="20">
        <f t="shared" si="21"/>
        <v>41.422582758620692</v>
      </c>
    </row>
    <row r="246" spans="1:21" ht="89.25">
      <c r="A246" s="17" t="s">
        <v>311</v>
      </c>
      <c r="B246" s="2" t="s">
        <v>11</v>
      </c>
      <c r="C246" s="2" t="s">
        <v>22</v>
      </c>
      <c r="D246" s="2" t="s">
        <v>19</v>
      </c>
      <c r="E246" s="14" t="s">
        <v>59</v>
      </c>
      <c r="F246" s="2"/>
      <c r="G246" s="7">
        <v>2666.3892999999998</v>
      </c>
      <c r="H246" s="8">
        <f>H247</f>
        <v>0</v>
      </c>
      <c r="I246" s="7">
        <f t="shared" si="20"/>
        <v>2666.3892999999998</v>
      </c>
      <c r="J246" s="8">
        <f>J247</f>
        <v>0</v>
      </c>
      <c r="K246" s="7">
        <f t="shared" si="26"/>
        <v>2666.3892999999998</v>
      </c>
      <c r="L246" s="8">
        <f>L247</f>
        <v>0</v>
      </c>
      <c r="M246" s="9">
        <f t="shared" si="25"/>
        <v>2666.3892999999998</v>
      </c>
      <c r="N246" s="10">
        <f>N247</f>
        <v>0</v>
      </c>
      <c r="O246" s="9">
        <f t="shared" si="24"/>
        <v>2666.3892999999998</v>
      </c>
      <c r="P246" s="10">
        <f>P247</f>
        <v>0</v>
      </c>
      <c r="Q246" s="9">
        <f t="shared" si="23"/>
        <v>2666.3892999999998</v>
      </c>
      <c r="R246" s="10">
        <f>R247</f>
        <v>-26.475719999999999</v>
      </c>
      <c r="S246" s="9">
        <f t="shared" si="22"/>
        <v>2639.9135799999999</v>
      </c>
      <c r="T246" s="9">
        <f>T247</f>
        <v>1121.9794899999999</v>
      </c>
      <c r="U246" s="20">
        <f t="shared" si="21"/>
        <v>42.500614357232102</v>
      </c>
    </row>
    <row r="247" spans="1:21" ht="15.75">
      <c r="A247" s="3" t="s">
        <v>54</v>
      </c>
      <c r="B247" s="2" t="s">
        <v>11</v>
      </c>
      <c r="C247" s="2" t="s">
        <v>22</v>
      </c>
      <c r="D247" s="2" t="s">
        <v>19</v>
      </c>
      <c r="E247" s="14" t="s">
        <v>59</v>
      </c>
      <c r="F247" s="2">
        <v>800</v>
      </c>
      <c r="G247" s="7">
        <v>2666.3892999999998</v>
      </c>
      <c r="H247" s="8"/>
      <c r="I247" s="7">
        <f t="shared" ref="I247:I314" si="27">G247+H247</f>
        <v>2666.3892999999998</v>
      </c>
      <c r="J247" s="8"/>
      <c r="K247" s="7">
        <f t="shared" si="26"/>
        <v>2666.3892999999998</v>
      </c>
      <c r="L247" s="8"/>
      <c r="M247" s="9">
        <f t="shared" si="25"/>
        <v>2666.3892999999998</v>
      </c>
      <c r="N247" s="10"/>
      <c r="O247" s="9">
        <f t="shared" si="24"/>
        <v>2666.3892999999998</v>
      </c>
      <c r="P247" s="10"/>
      <c r="Q247" s="9">
        <f t="shared" si="23"/>
        <v>2666.3892999999998</v>
      </c>
      <c r="R247" s="10">
        <v>-26.475719999999999</v>
      </c>
      <c r="S247" s="9">
        <f t="shared" si="22"/>
        <v>2639.9135799999999</v>
      </c>
      <c r="T247" s="9">
        <v>1121.9794899999999</v>
      </c>
      <c r="U247" s="20">
        <f t="shared" si="21"/>
        <v>42.500614357232102</v>
      </c>
    </row>
    <row r="248" spans="1:21" ht="76.5">
      <c r="A248" s="3" t="s">
        <v>162</v>
      </c>
      <c r="B248" s="2" t="s">
        <v>11</v>
      </c>
      <c r="C248" s="2" t="s">
        <v>23</v>
      </c>
      <c r="D248" s="2" t="s">
        <v>22</v>
      </c>
      <c r="E248" s="1" t="s">
        <v>280</v>
      </c>
      <c r="F248" s="2"/>
      <c r="G248" s="7">
        <v>0</v>
      </c>
      <c r="H248" s="8">
        <f>H249</f>
        <v>0</v>
      </c>
      <c r="I248" s="7">
        <f t="shared" si="27"/>
        <v>0</v>
      </c>
      <c r="J248" s="8">
        <f>J249</f>
        <v>0</v>
      </c>
      <c r="K248" s="7">
        <f t="shared" si="26"/>
        <v>0</v>
      </c>
      <c r="L248" s="8">
        <f>L249</f>
        <v>0</v>
      </c>
      <c r="M248" s="9">
        <f t="shared" si="25"/>
        <v>0</v>
      </c>
      <c r="N248" s="10">
        <f>N249</f>
        <v>0</v>
      </c>
      <c r="O248" s="9">
        <f t="shared" si="24"/>
        <v>0</v>
      </c>
      <c r="P248" s="10">
        <f>P249</f>
        <v>10.99</v>
      </c>
      <c r="Q248" s="9">
        <f t="shared" si="23"/>
        <v>10.99</v>
      </c>
      <c r="R248" s="10">
        <f>R249</f>
        <v>0</v>
      </c>
      <c r="S248" s="9">
        <f t="shared" si="22"/>
        <v>10.99</v>
      </c>
      <c r="T248" s="9">
        <f>T249</f>
        <v>10.99</v>
      </c>
      <c r="U248" s="20">
        <f t="shared" si="21"/>
        <v>100</v>
      </c>
    </row>
    <row r="249" spans="1:21" ht="38.25">
      <c r="A249" s="3" t="s">
        <v>32</v>
      </c>
      <c r="B249" s="2" t="s">
        <v>11</v>
      </c>
      <c r="C249" s="2" t="s">
        <v>23</v>
      </c>
      <c r="D249" s="2" t="s">
        <v>22</v>
      </c>
      <c r="E249" s="1" t="s">
        <v>280</v>
      </c>
      <c r="F249" s="2">
        <v>200</v>
      </c>
      <c r="G249" s="7">
        <v>0</v>
      </c>
      <c r="H249" s="8"/>
      <c r="I249" s="7">
        <f t="shared" si="27"/>
        <v>0</v>
      </c>
      <c r="J249" s="8"/>
      <c r="K249" s="7">
        <f t="shared" si="26"/>
        <v>0</v>
      </c>
      <c r="L249" s="8"/>
      <c r="M249" s="9">
        <f t="shared" si="25"/>
        <v>0</v>
      </c>
      <c r="N249" s="10"/>
      <c r="O249" s="9">
        <f t="shared" si="24"/>
        <v>0</v>
      </c>
      <c r="P249" s="10">
        <v>10.99</v>
      </c>
      <c r="Q249" s="9">
        <f t="shared" si="23"/>
        <v>10.99</v>
      </c>
      <c r="R249" s="10"/>
      <c r="S249" s="9">
        <f t="shared" si="22"/>
        <v>10.99</v>
      </c>
      <c r="T249" s="9">
        <v>10.99</v>
      </c>
      <c r="U249" s="20">
        <f t="shared" si="21"/>
        <v>100</v>
      </c>
    </row>
    <row r="250" spans="1:21" ht="15.75">
      <c r="A250" s="5" t="s">
        <v>15</v>
      </c>
      <c r="B250" s="6" t="s">
        <v>4</v>
      </c>
      <c r="C250" s="6"/>
      <c r="D250" s="6"/>
      <c r="E250" s="6"/>
      <c r="F250" s="6"/>
      <c r="G250" s="7">
        <v>417765.45396000001</v>
      </c>
      <c r="H250" s="8">
        <f>H251+H252</f>
        <v>4538.0861800000002</v>
      </c>
      <c r="I250" s="7">
        <f t="shared" si="27"/>
        <v>422303.54014</v>
      </c>
      <c r="J250" s="8">
        <f>J251+J252</f>
        <v>0</v>
      </c>
      <c r="K250" s="7">
        <f t="shared" si="26"/>
        <v>422303.54014</v>
      </c>
      <c r="L250" s="8">
        <f>L251+L252</f>
        <v>1096.52043</v>
      </c>
      <c r="M250" s="9">
        <f t="shared" si="25"/>
        <v>423400.06056999997</v>
      </c>
      <c r="N250" s="10">
        <f>N251+N252</f>
        <v>0</v>
      </c>
      <c r="O250" s="9">
        <f t="shared" si="24"/>
        <v>423400.06056999997</v>
      </c>
      <c r="P250" s="10">
        <f>P251+P252</f>
        <v>9791.1820000000007</v>
      </c>
      <c r="Q250" s="9">
        <f t="shared" si="23"/>
        <v>433191.24257</v>
      </c>
      <c r="R250" s="10">
        <f>R251+R252</f>
        <v>7430.3445199999969</v>
      </c>
      <c r="S250" s="9">
        <f t="shared" si="22"/>
        <v>440621.58708999999</v>
      </c>
      <c r="T250" s="9">
        <f>T251+T252</f>
        <v>319173.11718</v>
      </c>
      <c r="U250" s="20">
        <f t="shared" si="21"/>
        <v>72.437013194908829</v>
      </c>
    </row>
    <row r="251" spans="1:21" ht="38.25">
      <c r="A251" s="3" t="s">
        <v>12</v>
      </c>
      <c r="B251" s="2" t="s">
        <v>4</v>
      </c>
      <c r="C251" s="2"/>
      <c r="D251" s="2"/>
      <c r="E251" s="2"/>
      <c r="F251" s="2"/>
      <c r="G251" s="7">
        <v>191162.21875000003</v>
      </c>
      <c r="H251" s="8">
        <f>H255+H257+H259+H261+H263+H269+H279+H281+H283+H285+H287+H289+H295+H311+H313+H315+H317+H319+H323+H325+H329+H338+H342+H346+H349+H351+H353+H357+H362+H366+H371+H303+H344+H305+H297+H293+H307+H309+H253+H334+H271+H336+H273+H360+H321+H327</f>
        <v>4538.0861800000002</v>
      </c>
      <c r="I251" s="7">
        <f t="shared" si="27"/>
        <v>195700.30493000004</v>
      </c>
      <c r="J251" s="8">
        <f>J255+J257+J259+J261+J263+J269+J279+J281+J283+J285+J287+J289+J295+J311+J313+J315+J317+J319+J323+J325+J329+J338+J342+J346+J349+J351+J353+J357+J362+J366+J371+J303+J344+J305+J297+J293+J307+J309+J253+J334+J271+J336+J273+J360+J321+J327+J299</f>
        <v>0</v>
      </c>
      <c r="K251" s="7">
        <f t="shared" si="26"/>
        <v>195700.30493000004</v>
      </c>
      <c r="L251" s="8">
        <f>L255+L257+L259+L261+L263+L269+L279+L281+L283+L285+L287+L289+L295+L311+L313+L315+L317+L319+L323+L325+L329+L338+L342+L346+L349+L351+L353+L357+L362+L366+L371+L303+L344+L305+L297+L293+L307+L309+L253+L334+L271+L336+L273+L360+L321+L327+L299</f>
        <v>1096.52043</v>
      </c>
      <c r="M251" s="9">
        <f t="shared" si="25"/>
        <v>196796.82536000005</v>
      </c>
      <c r="N251" s="10">
        <f>N255+N257+N259+N261+N263+N269+N279+N281+N283+N285+N287+N289+N295+N311+N313+N315+N317+N319+N323+N325+N329+N338+N342+N346+N349+N351+N353+N357+N362+N366+N371+N303+N344+N305+N297+N293+N307+N309+N253+N334+N271+N336+N273+N360+N321+N327+N299</f>
        <v>0</v>
      </c>
      <c r="O251" s="9">
        <f t="shared" si="24"/>
        <v>196796.82536000005</v>
      </c>
      <c r="P251" s="10">
        <f>P255+P257+P259+P261+P263+P269+P279+P281+P283+P285+P287+P289+P295+P311+P313+P315+P317+P319+P323+P325+P329+P338+P342+P346+P349+P351+P353+P357+P362+P366+P371+P303+P344+P305+P297+P293+P307+P309+P253+P334+P271+P336+P273+P360+P321+P327+P299+P301+P331</f>
        <v>9791.1820000000007</v>
      </c>
      <c r="Q251" s="9">
        <f t="shared" si="23"/>
        <v>206588.00736000005</v>
      </c>
      <c r="R251" s="10">
        <f>R255+R257+R259+R261+R263+R269+R279+R281+R283+R285+R287+R289+R295+R311+R313+R315+R317+R319+R323+R325+R329+R338+R342+R346+R349+R351+R353+R357+R362+R366+R371+R303+R344+R305+R297+R293+R307+R309+R253+R334+R271+R336+R273+R360+R321+R327+R299+R301+R331+R275</f>
        <v>4963.3136099999974</v>
      </c>
      <c r="S251" s="9">
        <f t="shared" si="22"/>
        <v>211551.32097000006</v>
      </c>
      <c r="T251" s="9">
        <f>T255+T257+T259+T261+T263+T269+T279+T281+T283+T285+T287+T289+T295+T311+T313+T315+T317+T319+T323+T325+T329+T338+T342+T346+T349+T351+T353+T357+T362+T366+T371+T303+T344+T305+T297+T293+T307+T309+T253+T334+T271+T336+T273+T360+T321+T327+T299+T301+T331+T275</f>
        <v>145041.43771</v>
      </c>
      <c r="U251" s="20">
        <f t="shared" si="21"/>
        <v>68.560875462729072</v>
      </c>
    </row>
    <row r="252" spans="1:21" ht="38.25">
      <c r="A252" s="3" t="s">
        <v>13</v>
      </c>
      <c r="B252" s="2" t="s">
        <v>4</v>
      </c>
      <c r="C252" s="2"/>
      <c r="D252" s="2"/>
      <c r="E252" s="2"/>
      <c r="F252" s="2"/>
      <c r="G252" s="7">
        <v>226603.23520999996</v>
      </c>
      <c r="H252" s="8">
        <f>H265+H267+H277+H291+H340+H368</f>
        <v>0</v>
      </c>
      <c r="I252" s="7">
        <f t="shared" si="27"/>
        <v>226603.23520999996</v>
      </c>
      <c r="J252" s="8">
        <f>J265+J267+J277+J291+J340+J368</f>
        <v>0</v>
      </c>
      <c r="K252" s="7">
        <f t="shared" si="26"/>
        <v>226603.23520999996</v>
      </c>
      <c r="L252" s="8">
        <f>L265+L267+L277+L291+L340+L368</f>
        <v>0</v>
      </c>
      <c r="M252" s="9">
        <f t="shared" si="25"/>
        <v>226603.23520999996</v>
      </c>
      <c r="N252" s="10">
        <f>N265+N267+N277+N291+N340+N368</f>
        <v>0</v>
      </c>
      <c r="O252" s="9">
        <f t="shared" si="24"/>
        <v>226603.23520999996</v>
      </c>
      <c r="P252" s="10">
        <f>P265+P267+P277+P291+P340+P368</f>
        <v>0</v>
      </c>
      <c r="Q252" s="9">
        <f t="shared" si="23"/>
        <v>226603.23520999996</v>
      </c>
      <c r="R252" s="10">
        <f>R265+R267+R277+R291+R340+R368</f>
        <v>2467.0309099999999</v>
      </c>
      <c r="S252" s="9">
        <f t="shared" si="22"/>
        <v>229070.26611999996</v>
      </c>
      <c r="T252" s="9">
        <f>T265+T267+T277+T291+T340+T368</f>
        <v>174131.67947</v>
      </c>
      <c r="U252" s="20">
        <f t="shared" si="21"/>
        <v>76.016709815485171</v>
      </c>
    </row>
    <row r="253" spans="1:21" ht="38.25" hidden="1">
      <c r="A253" s="3" t="s">
        <v>267</v>
      </c>
      <c r="B253" s="2" t="s">
        <v>4</v>
      </c>
      <c r="C253" s="2" t="s">
        <v>19</v>
      </c>
      <c r="D253" s="2">
        <v>13</v>
      </c>
      <c r="E253" s="1" t="s">
        <v>268</v>
      </c>
      <c r="F253" s="2"/>
      <c r="G253" s="7">
        <v>0</v>
      </c>
      <c r="H253" s="8">
        <f>H254</f>
        <v>0</v>
      </c>
      <c r="I253" s="7">
        <f t="shared" si="27"/>
        <v>0</v>
      </c>
      <c r="J253" s="8">
        <f>J254</f>
        <v>0</v>
      </c>
      <c r="K253" s="7">
        <f t="shared" si="26"/>
        <v>0</v>
      </c>
      <c r="L253" s="8">
        <f>L254</f>
        <v>0</v>
      </c>
      <c r="M253" s="9">
        <f t="shared" si="25"/>
        <v>0</v>
      </c>
      <c r="N253" s="10">
        <f>N254</f>
        <v>0</v>
      </c>
      <c r="O253" s="9">
        <f t="shared" si="24"/>
        <v>0</v>
      </c>
      <c r="P253" s="10">
        <f>P254</f>
        <v>0</v>
      </c>
      <c r="Q253" s="9">
        <f t="shared" si="23"/>
        <v>0</v>
      </c>
      <c r="R253" s="10">
        <f>R254</f>
        <v>0</v>
      </c>
      <c r="S253" s="9">
        <f t="shared" si="22"/>
        <v>0</v>
      </c>
      <c r="T253" s="9">
        <f>T254</f>
        <v>0</v>
      </c>
      <c r="U253" s="20">
        <v>0</v>
      </c>
    </row>
    <row r="254" spans="1:21" ht="38.25" hidden="1">
      <c r="A254" s="3" t="s">
        <v>32</v>
      </c>
      <c r="B254" s="2" t="s">
        <v>4</v>
      </c>
      <c r="C254" s="2" t="s">
        <v>19</v>
      </c>
      <c r="D254" s="2">
        <v>13</v>
      </c>
      <c r="E254" s="1" t="s">
        <v>268</v>
      </c>
      <c r="F254" s="2">
        <v>200</v>
      </c>
      <c r="G254" s="7">
        <v>0</v>
      </c>
      <c r="H254" s="8"/>
      <c r="I254" s="7">
        <f t="shared" si="27"/>
        <v>0</v>
      </c>
      <c r="J254" s="8"/>
      <c r="K254" s="7">
        <f t="shared" si="26"/>
        <v>0</v>
      </c>
      <c r="L254" s="8"/>
      <c r="M254" s="9">
        <f t="shared" si="25"/>
        <v>0</v>
      </c>
      <c r="N254" s="10"/>
      <c r="O254" s="9">
        <f t="shared" si="24"/>
        <v>0</v>
      </c>
      <c r="P254" s="10"/>
      <c r="Q254" s="9">
        <f t="shared" si="23"/>
        <v>0</v>
      </c>
      <c r="R254" s="10"/>
      <c r="S254" s="9">
        <f t="shared" si="22"/>
        <v>0</v>
      </c>
      <c r="T254" s="9">
        <v>0</v>
      </c>
      <c r="U254" s="20">
        <v>0</v>
      </c>
    </row>
    <row r="255" spans="1:21" ht="25.5">
      <c r="A255" s="3" t="s">
        <v>99</v>
      </c>
      <c r="B255" s="2" t="s">
        <v>4</v>
      </c>
      <c r="C255" s="2" t="s">
        <v>23</v>
      </c>
      <c r="D255" s="2" t="s">
        <v>19</v>
      </c>
      <c r="E255" s="1" t="s">
        <v>102</v>
      </c>
      <c r="F255" s="2"/>
      <c r="G255" s="7">
        <v>65278.387730000009</v>
      </c>
      <c r="H255" s="8">
        <f>H256</f>
        <v>0</v>
      </c>
      <c r="I255" s="7">
        <f t="shared" si="27"/>
        <v>65278.387730000009</v>
      </c>
      <c r="J255" s="8">
        <f>J256</f>
        <v>0</v>
      </c>
      <c r="K255" s="7">
        <f t="shared" si="26"/>
        <v>65278.387730000009</v>
      </c>
      <c r="L255" s="8">
        <f>L256</f>
        <v>0</v>
      </c>
      <c r="M255" s="9">
        <f t="shared" si="25"/>
        <v>65278.387730000009</v>
      </c>
      <c r="N255" s="10">
        <f>N256</f>
        <v>0</v>
      </c>
      <c r="O255" s="9">
        <f t="shared" si="24"/>
        <v>65278.387730000009</v>
      </c>
      <c r="P255" s="10">
        <f>P256</f>
        <v>0</v>
      </c>
      <c r="Q255" s="9">
        <f t="shared" si="23"/>
        <v>65278.387730000009</v>
      </c>
      <c r="R255" s="10">
        <f>R256</f>
        <v>3260.2318100000002</v>
      </c>
      <c r="S255" s="9">
        <f t="shared" si="22"/>
        <v>68538.619540000014</v>
      </c>
      <c r="T255" s="9">
        <f>T256</f>
        <v>52479.040000000001</v>
      </c>
      <c r="U255" s="20">
        <f t="shared" si="21"/>
        <v>76.56856871675474</v>
      </c>
    </row>
    <row r="256" spans="1:21" ht="38.25">
      <c r="A256" s="3" t="s">
        <v>65</v>
      </c>
      <c r="B256" s="2" t="s">
        <v>4</v>
      </c>
      <c r="C256" s="2" t="s">
        <v>23</v>
      </c>
      <c r="D256" s="2" t="s">
        <v>19</v>
      </c>
      <c r="E256" s="1" t="s">
        <v>102</v>
      </c>
      <c r="F256" s="2">
        <v>600</v>
      </c>
      <c r="G256" s="7">
        <v>65278.387730000009</v>
      </c>
      <c r="H256" s="8"/>
      <c r="I256" s="7">
        <f t="shared" si="27"/>
        <v>65278.387730000009</v>
      </c>
      <c r="J256" s="8"/>
      <c r="K256" s="7">
        <f t="shared" si="26"/>
        <v>65278.387730000009</v>
      </c>
      <c r="L256" s="8"/>
      <c r="M256" s="9">
        <f t="shared" si="25"/>
        <v>65278.387730000009</v>
      </c>
      <c r="N256" s="10"/>
      <c r="O256" s="9">
        <f t="shared" si="24"/>
        <v>65278.387730000009</v>
      </c>
      <c r="P256" s="10"/>
      <c r="Q256" s="9">
        <f t="shared" si="23"/>
        <v>65278.387730000009</v>
      </c>
      <c r="R256" s="10">
        <f>24.8+2030.64743+1528.61419-80-243.82981</f>
        <v>3260.2318100000002</v>
      </c>
      <c r="S256" s="9">
        <f t="shared" si="22"/>
        <v>68538.619540000014</v>
      </c>
      <c r="T256" s="9">
        <v>52479.040000000001</v>
      </c>
      <c r="U256" s="20">
        <f t="shared" si="21"/>
        <v>76.56856871675474</v>
      </c>
    </row>
    <row r="257" spans="1:21" ht="38.25">
      <c r="A257" s="3" t="s">
        <v>328</v>
      </c>
      <c r="B257" s="2" t="s">
        <v>4</v>
      </c>
      <c r="C257" s="2" t="s">
        <v>23</v>
      </c>
      <c r="D257" s="2" t="s">
        <v>19</v>
      </c>
      <c r="E257" s="1" t="s">
        <v>103</v>
      </c>
      <c r="F257" s="2"/>
      <c r="G257" s="7">
        <v>510</v>
      </c>
      <c r="H257" s="8">
        <f>H258</f>
        <v>0</v>
      </c>
      <c r="I257" s="7">
        <f t="shared" si="27"/>
        <v>510</v>
      </c>
      <c r="J257" s="8">
        <f>J258</f>
        <v>0</v>
      </c>
      <c r="K257" s="7">
        <f t="shared" si="26"/>
        <v>510</v>
      </c>
      <c r="L257" s="8">
        <f>L258</f>
        <v>0</v>
      </c>
      <c r="M257" s="9">
        <f t="shared" si="25"/>
        <v>510</v>
      </c>
      <c r="N257" s="10">
        <f>N258</f>
        <v>0</v>
      </c>
      <c r="O257" s="9">
        <f t="shared" si="24"/>
        <v>510</v>
      </c>
      <c r="P257" s="10">
        <f>P258</f>
        <v>0</v>
      </c>
      <c r="Q257" s="9">
        <f t="shared" si="23"/>
        <v>510</v>
      </c>
      <c r="R257" s="10">
        <f>R258</f>
        <v>0</v>
      </c>
      <c r="S257" s="9">
        <f t="shared" si="22"/>
        <v>510</v>
      </c>
      <c r="T257" s="9">
        <f>T258</f>
        <v>392.51114999999999</v>
      </c>
      <c r="U257" s="20">
        <f t="shared" si="21"/>
        <v>76.962970588235294</v>
      </c>
    </row>
    <row r="258" spans="1:21" ht="38.25">
      <c r="A258" s="3" t="s">
        <v>65</v>
      </c>
      <c r="B258" s="2" t="s">
        <v>4</v>
      </c>
      <c r="C258" s="2" t="s">
        <v>23</v>
      </c>
      <c r="D258" s="2" t="s">
        <v>19</v>
      </c>
      <c r="E258" s="1" t="s">
        <v>103</v>
      </c>
      <c r="F258" s="2">
        <v>600</v>
      </c>
      <c r="G258" s="7">
        <v>510</v>
      </c>
      <c r="H258" s="8"/>
      <c r="I258" s="7">
        <f t="shared" si="27"/>
        <v>510</v>
      </c>
      <c r="J258" s="8"/>
      <c r="K258" s="7">
        <f t="shared" si="26"/>
        <v>510</v>
      </c>
      <c r="L258" s="8"/>
      <c r="M258" s="9">
        <f t="shared" si="25"/>
        <v>510</v>
      </c>
      <c r="N258" s="10"/>
      <c r="O258" s="9">
        <f t="shared" si="24"/>
        <v>510</v>
      </c>
      <c r="P258" s="10"/>
      <c r="Q258" s="9">
        <f t="shared" si="23"/>
        <v>510</v>
      </c>
      <c r="R258" s="10"/>
      <c r="S258" s="9">
        <f t="shared" si="22"/>
        <v>510</v>
      </c>
      <c r="T258" s="9">
        <v>392.51114999999999</v>
      </c>
      <c r="U258" s="20">
        <f t="shared" si="21"/>
        <v>76.962970588235294</v>
      </c>
    </row>
    <row r="259" spans="1:21" ht="25.5">
      <c r="A259" s="3" t="s">
        <v>100</v>
      </c>
      <c r="B259" s="2" t="s">
        <v>4</v>
      </c>
      <c r="C259" s="2" t="s">
        <v>23</v>
      </c>
      <c r="D259" s="2" t="s">
        <v>19</v>
      </c>
      <c r="E259" s="1" t="s">
        <v>104</v>
      </c>
      <c r="F259" s="2"/>
      <c r="G259" s="7">
        <v>560</v>
      </c>
      <c r="H259" s="8">
        <f>H260</f>
        <v>444</v>
      </c>
      <c r="I259" s="7">
        <f t="shared" si="27"/>
        <v>1004</v>
      </c>
      <c r="J259" s="8">
        <f>J260</f>
        <v>0</v>
      </c>
      <c r="K259" s="7">
        <f t="shared" si="26"/>
        <v>1004</v>
      </c>
      <c r="L259" s="8">
        <f>L260</f>
        <v>0</v>
      </c>
      <c r="M259" s="9">
        <f t="shared" si="25"/>
        <v>1004</v>
      </c>
      <c r="N259" s="10">
        <f>N260</f>
        <v>0</v>
      </c>
      <c r="O259" s="9">
        <f t="shared" si="24"/>
        <v>1004</v>
      </c>
      <c r="P259" s="10">
        <f>P260</f>
        <v>39.220999999999997</v>
      </c>
      <c r="Q259" s="9">
        <f t="shared" si="23"/>
        <v>1043.221</v>
      </c>
      <c r="R259" s="10">
        <f>R260</f>
        <v>72.144999999999996</v>
      </c>
      <c r="S259" s="9">
        <f t="shared" si="22"/>
        <v>1115.366</v>
      </c>
      <c r="T259" s="9">
        <f>T260</f>
        <v>963.221</v>
      </c>
      <c r="U259" s="20">
        <f t="shared" si="21"/>
        <v>86.359186132623734</v>
      </c>
    </row>
    <row r="260" spans="1:21" ht="38.25">
      <c r="A260" s="3" t="s">
        <v>65</v>
      </c>
      <c r="B260" s="2" t="s">
        <v>4</v>
      </c>
      <c r="C260" s="2" t="s">
        <v>23</v>
      </c>
      <c r="D260" s="2" t="s">
        <v>19</v>
      </c>
      <c r="E260" s="1" t="s">
        <v>104</v>
      </c>
      <c r="F260" s="2">
        <v>600</v>
      </c>
      <c r="G260" s="7">
        <v>560</v>
      </c>
      <c r="H260" s="8">
        <v>444</v>
      </c>
      <c r="I260" s="7">
        <f t="shared" si="27"/>
        <v>1004</v>
      </c>
      <c r="J260" s="8"/>
      <c r="K260" s="7">
        <f t="shared" si="26"/>
        <v>1004</v>
      </c>
      <c r="L260" s="8"/>
      <c r="M260" s="9">
        <f t="shared" si="25"/>
        <v>1004</v>
      </c>
      <c r="N260" s="10"/>
      <c r="O260" s="9">
        <f t="shared" si="24"/>
        <v>1004</v>
      </c>
      <c r="P260" s="10">
        <v>39.220999999999997</v>
      </c>
      <c r="Q260" s="9">
        <f t="shared" si="23"/>
        <v>1043.221</v>
      </c>
      <c r="R260" s="10">
        <v>72.144999999999996</v>
      </c>
      <c r="S260" s="9">
        <f t="shared" si="22"/>
        <v>1115.366</v>
      </c>
      <c r="T260" s="9">
        <v>963.221</v>
      </c>
      <c r="U260" s="20">
        <f t="shared" si="21"/>
        <v>86.359186132623734</v>
      </c>
    </row>
    <row r="261" spans="1:21" ht="51" hidden="1">
      <c r="A261" s="3" t="s">
        <v>235</v>
      </c>
      <c r="B261" s="2" t="s">
        <v>4</v>
      </c>
      <c r="C261" s="2" t="s">
        <v>23</v>
      </c>
      <c r="D261" s="2" t="s">
        <v>19</v>
      </c>
      <c r="E261" s="1" t="s">
        <v>249</v>
      </c>
      <c r="F261" s="2"/>
      <c r="G261" s="7">
        <v>0</v>
      </c>
      <c r="H261" s="8">
        <f>H262</f>
        <v>0</v>
      </c>
      <c r="I261" s="7">
        <f t="shared" si="27"/>
        <v>0</v>
      </c>
      <c r="J261" s="8">
        <f>J262</f>
        <v>0</v>
      </c>
      <c r="K261" s="7">
        <f t="shared" si="26"/>
        <v>0</v>
      </c>
      <c r="L261" s="8">
        <f>L262</f>
        <v>0</v>
      </c>
      <c r="M261" s="9">
        <f t="shared" si="25"/>
        <v>0</v>
      </c>
      <c r="N261" s="10">
        <f>N262</f>
        <v>0</v>
      </c>
      <c r="O261" s="9">
        <f t="shared" si="24"/>
        <v>0</v>
      </c>
      <c r="P261" s="10">
        <f>P262</f>
        <v>0</v>
      </c>
      <c r="Q261" s="9">
        <f t="shared" si="23"/>
        <v>0</v>
      </c>
      <c r="R261" s="10">
        <f>R262</f>
        <v>0</v>
      </c>
      <c r="S261" s="9">
        <f t="shared" si="22"/>
        <v>0</v>
      </c>
      <c r="T261" s="9">
        <f>T262</f>
        <v>0</v>
      </c>
      <c r="U261" s="20">
        <v>0</v>
      </c>
    </row>
    <row r="262" spans="1:21" ht="38.25" hidden="1">
      <c r="A262" s="3" t="s">
        <v>65</v>
      </c>
      <c r="B262" s="2" t="s">
        <v>4</v>
      </c>
      <c r="C262" s="2" t="s">
        <v>23</v>
      </c>
      <c r="D262" s="2" t="s">
        <v>19</v>
      </c>
      <c r="E262" s="1" t="s">
        <v>249</v>
      </c>
      <c r="F262" s="2">
        <v>600</v>
      </c>
      <c r="G262" s="7">
        <v>0</v>
      </c>
      <c r="H262" s="8"/>
      <c r="I262" s="7">
        <f t="shared" si="27"/>
        <v>0</v>
      </c>
      <c r="J262" s="8"/>
      <c r="K262" s="7">
        <f t="shared" si="26"/>
        <v>0</v>
      </c>
      <c r="L262" s="8"/>
      <c r="M262" s="9">
        <f t="shared" si="25"/>
        <v>0</v>
      </c>
      <c r="N262" s="10"/>
      <c r="O262" s="9">
        <f t="shared" si="24"/>
        <v>0</v>
      </c>
      <c r="P262" s="10"/>
      <c r="Q262" s="9">
        <f t="shared" si="23"/>
        <v>0</v>
      </c>
      <c r="R262" s="10"/>
      <c r="S262" s="9">
        <f t="shared" si="22"/>
        <v>0</v>
      </c>
      <c r="T262" s="9">
        <v>0</v>
      </c>
      <c r="U262" s="20">
        <v>0</v>
      </c>
    </row>
    <row r="263" spans="1:21" ht="102">
      <c r="A263" s="17" t="s">
        <v>101</v>
      </c>
      <c r="B263" s="2" t="s">
        <v>4</v>
      </c>
      <c r="C263" s="2" t="s">
        <v>23</v>
      </c>
      <c r="D263" s="2" t="s">
        <v>19</v>
      </c>
      <c r="E263" s="1" t="s">
        <v>105</v>
      </c>
      <c r="F263" s="2"/>
      <c r="G263" s="7">
        <v>1640</v>
      </c>
      <c r="H263" s="8">
        <f>H264</f>
        <v>871.86006999999995</v>
      </c>
      <c r="I263" s="7">
        <f t="shared" si="27"/>
        <v>2511.8600699999997</v>
      </c>
      <c r="J263" s="8">
        <f>J264</f>
        <v>0</v>
      </c>
      <c r="K263" s="7">
        <f t="shared" si="26"/>
        <v>2511.8600699999997</v>
      </c>
      <c r="L263" s="8">
        <f>L264</f>
        <v>0</v>
      </c>
      <c r="M263" s="9">
        <f t="shared" si="25"/>
        <v>2511.8600699999997</v>
      </c>
      <c r="N263" s="10">
        <f>N264</f>
        <v>0</v>
      </c>
      <c r="O263" s="9">
        <f t="shared" si="24"/>
        <v>2511.8600699999997</v>
      </c>
      <c r="P263" s="10">
        <f>P264</f>
        <v>9672.2070700000004</v>
      </c>
      <c r="Q263" s="9">
        <f t="shared" si="23"/>
        <v>12184.067139999999</v>
      </c>
      <c r="R263" s="10">
        <f>R264</f>
        <v>-8473.6636700000017</v>
      </c>
      <c r="S263" s="9">
        <f t="shared" si="22"/>
        <v>3710.4034699999975</v>
      </c>
      <c r="T263" s="9">
        <f>T264</f>
        <v>2615.3364999999999</v>
      </c>
      <c r="U263" s="20">
        <f t="shared" si="21"/>
        <v>70.486579724980743</v>
      </c>
    </row>
    <row r="264" spans="1:21" ht="38.25">
      <c r="A264" s="3" t="s">
        <v>65</v>
      </c>
      <c r="B264" s="2" t="s">
        <v>4</v>
      </c>
      <c r="C264" s="2" t="s">
        <v>23</v>
      </c>
      <c r="D264" s="2" t="s">
        <v>19</v>
      </c>
      <c r="E264" s="1" t="s">
        <v>105</v>
      </c>
      <c r="F264" s="2">
        <v>600</v>
      </c>
      <c r="G264" s="7">
        <v>1640</v>
      </c>
      <c r="H264" s="8">
        <f>1315.86007-444</f>
        <v>871.86006999999995</v>
      </c>
      <c r="I264" s="7">
        <f t="shared" si="27"/>
        <v>2511.8600699999997</v>
      </c>
      <c r="J264" s="8"/>
      <c r="K264" s="7">
        <f t="shared" si="26"/>
        <v>2511.8600699999997</v>
      </c>
      <c r="L264" s="8"/>
      <c r="M264" s="9">
        <f t="shared" si="25"/>
        <v>2511.8600699999997</v>
      </c>
      <c r="N264" s="10"/>
      <c r="O264" s="9">
        <f t="shared" si="24"/>
        <v>2511.8600699999997</v>
      </c>
      <c r="P264" s="10">
        <f>130.384+68.13807+473.685+9000</f>
        <v>9672.2070700000004</v>
      </c>
      <c r="Q264" s="9">
        <f t="shared" si="23"/>
        <v>12184.067139999999</v>
      </c>
      <c r="R264" s="10">
        <f>-9473.68421+456.906+116.01717+110.18457+165.72+91.70689+59.48591</f>
        <v>-8473.6636700000017</v>
      </c>
      <c r="S264" s="9">
        <f t="shared" si="22"/>
        <v>3710.4034699999975</v>
      </c>
      <c r="T264" s="9">
        <v>2615.3364999999999</v>
      </c>
      <c r="U264" s="20">
        <f t="shared" si="21"/>
        <v>70.486579724980743</v>
      </c>
    </row>
    <row r="265" spans="1:21" ht="127.5">
      <c r="A265" s="17" t="s">
        <v>272</v>
      </c>
      <c r="B265" s="2" t="s">
        <v>4</v>
      </c>
      <c r="C265" s="2" t="s">
        <v>23</v>
      </c>
      <c r="D265" s="2" t="s">
        <v>19</v>
      </c>
      <c r="E265" s="1" t="s">
        <v>106</v>
      </c>
      <c r="F265" s="2"/>
      <c r="G265" s="7">
        <v>112877.00799999999</v>
      </c>
      <c r="H265" s="8">
        <f>H266</f>
        <v>0</v>
      </c>
      <c r="I265" s="7">
        <f t="shared" si="27"/>
        <v>112877.00799999999</v>
      </c>
      <c r="J265" s="8">
        <f>J266</f>
        <v>0</v>
      </c>
      <c r="K265" s="7">
        <f t="shared" si="26"/>
        <v>112877.00799999999</v>
      </c>
      <c r="L265" s="8">
        <f>L266</f>
        <v>0</v>
      </c>
      <c r="M265" s="9">
        <f t="shared" si="25"/>
        <v>112877.00799999999</v>
      </c>
      <c r="N265" s="10">
        <f>N266</f>
        <v>0</v>
      </c>
      <c r="O265" s="9">
        <f t="shared" si="24"/>
        <v>112877.00799999999</v>
      </c>
      <c r="P265" s="10">
        <f>P266</f>
        <v>0</v>
      </c>
      <c r="Q265" s="9">
        <f t="shared" si="23"/>
        <v>112877.00799999999</v>
      </c>
      <c r="R265" s="10">
        <f>R266</f>
        <v>1578.69</v>
      </c>
      <c r="S265" s="9">
        <f t="shared" si="22"/>
        <v>114455.69799999999</v>
      </c>
      <c r="T265" s="9">
        <f>T266</f>
        <v>87081.005000000005</v>
      </c>
      <c r="U265" s="20">
        <f t="shared" si="21"/>
        <v>76.082717174989412</v>
      </c>
    </row>
    <row r="266" spans="1:21" ht="38.25">
      <c r="A266" s="3" t="s">
        <v>65</v>
      </c>
      <c r="B266" s="2" t="s">
        <v>4</v>
      </c>
      <c r="C266" s="2" t="s">
        <v>23</v>
      </c>
      <c r="D266" s="2" t="s">
        <v>19</v>
      </c>
      <c r="E266" s="1" t="s">
        <v>106</v>
      </c>
      <c r="F266" s="2">
        <v>600</v>
      </c>
      <c r="G266" s="7">
        <v>112877.00799999999</v>
      </c>
      <c r="H266" s="8"/>
      <c r="I266" s="7">
        <f t="shared" si="27"/>
        <v>112877.00799999999</v>
      </c>
      <c r="J266" s="8"/>
      <c r="K266" s="7">
        <f t="shared" si="26"/>
        <v>112877.00799999999</v>
      </c>
      <c r="L266" s="8"/>
      <c r="M266" s="9">
        <f t="shared" si="25"/>
        <v>112877.00799999999</v>
      </c>
      <c r="N266" s="10"/>
      <c r="O266" s="9">
        <f t="shared" si="24"/>
        <v>112877.00799999999</v>
      </c>
      <c r="P266" s="10"/>
      <c r="Q266" s="9">
        <f t="shared" si="23"/>
        <v>112877.00799999999</v>
      </c>
      <c r="R266" s="10">
        <v>1578.69</v>
      </c>
      <c r="S266" s="9">
        <f t="shared" si="22"/>
        <v>114455.69799999999</v>
      </c>
      <c r="T266" s="9">
        <v>87081.005000000005</v>
      </c>
      <c r="U266" s="20">
        <f t="shared" si="21"/>
        <v>76.082717174989412</v>
      </c>
    </row>
    <row r="267" spans="1:21" ht="114.75">
      <c r="A267" s="3" t="s">
        <v>238</v>
      </c>
      <c r="B267" s="2" t="s">
        <v>4</v>
      </c>
      <c r="C267" s="2" t="s">
        <v>23</v>
      </c>
      <c r="D267" s="2" t="s">
        <v>19</v>
      </c>
      <c r="E267" s="1" t="s">
        <v>239</v>
      </c>
      <c r="F267" s="2"/>
      <c r="G267" s="7">
        <v>5350.1149999999998</v>
      </c>
      <c r="H267" s="8">
        <f>H268</f>
        <v>0</v>
      </c>
      <c r="I267" s="7">
        <f t="shared" si="27"/>
        <v>5350.1149999999998</v>
      </c>
      <c r="J267" s="8">
        <f>J268</f>
        <v>0</v>
      </c>
      <c r="K267" s="7">
        <f t="shared" si="26"/>
        <v>5350.1149999999998</v>
      </c>
      <c r="L267" s="8">
        <f>L268</f>
        <v>0</v>
      </c>
      <c r="M267" s="9">
        <f t="shared" si="25"/>
        <v>5350.1149999999998</v>
      </c>
      <c r="N267" s="10">
        <f>N268</f>
        <v>0</v>
      </c>
      <c r="O267" s="9">
        <f t="shared" si="24"/>
        <v>5350.1149999999998</v>
      </c>
      <c r="P267" s="10">
        <f>P268</f>
        <v>0</v>
      </c>
      <c r="Q267" s="9">
        <f t="shared" si="23"/>
        <v>5350.1149999999998</v>
      </c>
      <c r="R267" s="10">
        <f>R268</f>
        <v>76.95</v>
      </c>
      <c r="S267" s="9">
        <f t="shared" si="22"/>
        <v>5427.0649999999996</v>
      </c>
      <c r="T267" s="9">
        <f>T268</f>
        <v>3343.971</v>
      </c>
      <c r="U267" s="20">
        <f t="shared" si="21"/>
        <v>61.616564386090836</v>
      </c>
    </row>
    <row r="268" spans="1:21" ht="38.25">
      <c r="A268" s="3" t="s">
        <v>65</v>
      </c>
      <c r="B268" s="2" t="s">
        <v>4</v>
      </c>
      <c r="C268" s="2" t="s">
        <v>23</v>
      </c>
      <c r="D268" s="2" t="s">
        <v>19</v>
      </c>
      <c r="E268" s="1" t="s">
        <v>239</v>
      </c>
      <c r="F268" s="2">
        <v>600</v>
      </c>
      <c r="G268" s="7">
        <v>5350.1149999999998</v>
      </c>
      <c r="H268" s="8"/>
      <c r="I268" s="7">
        <f t="shared" si="27"/>
        <v>5350.1149999999998</v>
      </c>
      <c r="J268" s="8"/>
      <c r="K268" s="7">
        <f t="shared" si="26"/>
        <v>5350.1149999999998</v>
      </c>
      <c r="L268" s="8"/>
      <c r="M268" s="9">
        <f t="shared" si="25"/>
        <v>5350.1149999999998</v>
      </c>
      <c r="N268" s="10"/>
      <c r="O268" s="9">
        <f t="shared" si="24"/>
        <v>5350.1149999999998</v>
      </c>
      <c r="P268" s="10"/>
      <c r="Q268" s="9">
        <f t="shared" si="23"/>
        <v>5350.1149999999998</v>
      </c>
      <c r="R268" s="10">
        <v>76.95</v>
      </c>
      <c r="S268" s="9">
        <f t="shared" si="22"/>
        <v>5427.0649999999996</v>
      </c>
      <c r="T268" s="9">
        <v>3343.971</v>
      </c>
      <c r="U268" s="20">
        <f t="shared" si="21"/>
        <v>61.616564386090836</v>
      </c>
    </row>
    <row r="269" spans="1:21" ht="38.25" hidden="1">
      <c r="A269" s="3" t="s">
        <v>108</v>
      </c>
      <c r="B269" s="2" t="s">
        <v>4</v>
      </c>
      <c r="C269" s="2" t="s">
        <v>23</v>
      </c>
      <c r="D269" s="2" t="s">
        <v>19</v>
      </c>
      <c r="E269" s="1" t="s">
        <v>107</v>
      </c>
      <c r="F269" s="2"/>
      <c r="G269" s="7">
        <v>0</v>
      </c>
      <c r="H269" s="8">
        <f>H270</f>
        <v>0</v>
      </c>
      <c r="I269" s="7">
        <f t="shared" si="27"/>
        <v>0</v>
      </c>
      <c r="J269" s="8">
        <f>J270</f>
        <v>0</v>
      </c>
      <c r="K269" s="7">
        <f t="shared" si="26"/>
        <v>0</v>
      </c>
      <c r="L269" s="8">
        <f>L270</f>
        <v>0</v>
      </c>
      <c r="M269" s="9">
        <f t="shared" si="25"/>
        <v>0</v>
      </c>
      <c r="N269" s="10">
        <f>N270</f>
        <v>0</v>
      </c>
      <c r="O269" s="9">
        <f t="shared" si="24"/>
        <v>0</v>
      </c>
      <c r="P269" s="10">
        <f>P270</f>
        <v>0</v>
      </c>
      <c r="Q269" s="9">
        <f t="shared" si="23"/>
        <v>0</v>
      </c>
      <c r="R269" s="10">
        <f>R270</f>
        <v>0</v>
      </c>
      <c r="S269" s="9">
        <f t="shared" si="22"/>
        <v>0</v>
      </c>
      <c r="T269" s="9">
        <f>T270</f>
        <v>0</v>
      </c>
      <c r="U269" s="20">
        <v>0</v>
      </c>
    </row>
    <row r="270" spans="1:21" ht="38.25" hidden="1">
      <c r="A270" s="3" t="s">
        <v>65</v>
      </c>
      <c r="B270" s="2" t="s">
        <v>4</v>
      </c>
      <c r="C270" s="2" t="s">
        <v>23</v>
      </c>
      <c r="D270" s="2" t="s">
        <v>19</v>
      </c>
      <c r="E270" s="1" t="s">
        <v>107</v>
      </c>
      <c r="F270" s="2">
        <v>600</v>
      </c>
      <c r="G270" s="7">
        <v>0</v>
      </c>
      <c r="H270" s="8"/>
      <c r="I270" s="7">
        <f t="shared" si="27"/>
        <v>0</v>
      </c>
      <c r="J270" s="8"/>
      <c r="K270" s="7">
        <f t="shared" si="26"/>
        <v>0</v>
      </c>
      <c r="L270" s="8"/>
      <c r="M270" s="9">
        <f t="shared" si="25"/>
        <v>0</v>
      </c>
      <c r="N270" s="10"/>
      <c r="O270" s="9">
        <f t="shared" si="24"/>
        <v>0</v>
      </c>
      <c r="P270" s="10"/>
      <c r="Q270" s="9">
        <f t="shared" si="23"/>
        <v>0</v>
      </c>
      <c r="R270" s="10"/>
      <c r="S270" s="9">
        <f t="shared" si="22"/>
        <v>0</v>
      </c>
      <c r="T270" s="9">
        <v>0</v>
      </c>
      <c r="U270" s="20">
        <v>0</v>
      </c>
    </row>
    <row r="271" spans="1:21" ht="38.25" hidden="1">
      <c r="A271" s="3" t="s">
        <v>252</v>
      </c>
      <c r="B271" s="2" t="s">
        <v>4</v>
      </c>
      <c r="C271" s="2" t="s">
        <v>23</v>
      </c>
      <c r="D271" s="2" t="s">
        <v>19</v>
      </c>
      <c r="E271" s="1" t="s">
        <v>281</v>
      </c>
      <c r="F271" s="2"/>
      <c r="G271" s="7">
        <v>0</v>
      </c>
      <c r="H271" s="8">
        <f>H272</f>
        <v>0</v>
      </c>
      <c r="I271" s="7">
        <f t="shared" si="27"/>
        <v>0</v>
      </c>
      <c r="J271" s="8">
        <f>J272</f>
        <v>0</v>
      </c>
      <c r="K271" s="7">
        <f t="shared" si="26"/>
        <v>0</v>
      </c>
      <c r="L271" s="8">
        <f>L272</f>
        <v>0</v>
      </c>
      <c r="M271" s="9">
        <f t="shared" si="25"/>
        <v>0</v>
      </c>
      <c r="N271" s="10">
        <f>N272</f>
        <v>0</v>
      </c>
      <c r="O271" s="9">
        <f t="shared" si="24"/>
        <v>0</v>
      </c>
      <c r="P271" s="10">
        <f>P272</f>
        <v>0</v>
      </c>
      <c r="Q271" s="9">
        <f t="shared" si="23"/>
        <v>0</v>
      </c>
      <c r="R271" s="10">
        <f>R272</f>
        <v>0</v>
      </c>
      <c r="S271" s="9">
        <f t="shared" si="22"/>
        <v>0</v>
      </c>
      <c r="T271" s="9">
        <f>T272</f>
        <v>0</v>
      </c>
      <c r="U271" s="20">
        <v>0</v>
      </c>
    </row>
    <row r="272" spans="1:21" ht="38.25" hidden="1">
      <c r="A272" s="3" t="s">
        <v>65</v>
      </c>
      <c r="B272" s="2" t="s">
        <v>4</v>
      </c>
      <c r="C272" s="2" t="s">
        <v>23</v>
      </c>
      <c r="D272" s="2" t="s">
        <v>19</v>
      </c>
      <c r="E272" s="1" t="s">
        <v>281</v>
      </c>
      <c r="F272" s="2">
        <v>600</v>
      </c>
      <c r="G272" s="7">
        <v>0</v>
      </c>
      <c r="H272" s="8"/>
      <c r="I272" s="7">
        <f t="shared" si="27"/>
        <v>0</v>
      </c>
      <c r="J272" s="8"/>
      <c r="K272" s="7">
        <f t="shared" si="26"/>
        <v>0</v>
      </c>
      <c r="L272" s="8"/>
      <c r="M272" s="9">
        <f t="shared" si="25"/>
        <v>0</v>
      </c>
      <c r="N272" s="10"/>
      <c r="O272" s="9">
        <f t="shared" si="24"/>
        <v>0</v>
      </c>
      <c r="P272" s="10"/>
      <c r="Q272" s="9">
        <f t="shared" si="23"/>
        <v>0</v>
      </c>
      <c r="R272" s="10"/>
      <c r="S272" s="9">
        <f t="shared" si="22"/>
        <v>0</v>
      </c>
      <c r="T272" s="9">
        <v>0</v>
      </c>
      <c r="U272" s="20">
        <v>0</v>
      </c>
    </row>
    <row r="273" spans="1:21" ht="38.25" hidden="1">
      <c r="A273" s="3" t="s">
        <v>301</v>
      </c>
      <c r="B273" s="2" t="s">
        <v>4</v>
      </c>
      <c r="C273" s="2" t="s">
        <v>23</v>
      </c>
      <c r="D273" s="2" t="s">
        <v>19</v>
      </c>
      <c r="E273" s="1" t="s">
        <v>302</v>
      </c>
      <c r="F273" s="2"/>
      <c r="G273" s="7">
        <v>0</v>
      </c>
      <c r="H273" s="8">
        <f>H274</f>
        <v>0</v>
      </c>
      <c r="I273" s="7">
        <f t="shared" si="27"/>
        <v>0</v>
      </c>
      <c r="J273" s="8">
        <f>J274</f>
        <v>0</v>
      </c>
      <c r="K273" s="7">
        <f t="shared" si="26"/>
        <v>0</v>
      </c>
      <c r="L273" s="8">
        <f>L274</f>
        <v>0</v>
      </c>
      <c r="M273" s="9">
        <f t="shared" si="25"/>
        <v>0</v>
      </c>
      <c r="N273" s="10">
        <f>N274</f>
        <v>0</v>
      </c>
      <c r="O273" s="9">
        <f t="shared" si="24"/>
        <v>0</v>
      </c>
      <c r="P273" s="10">
        <f>P274</f>
        <v>0</v>
      </c>
      <c r="Q273" s="9">
        <f t="shared" si="23"/>
        <v>0</v>
      </c>
      <c r="R273" s="10">
        <f>R274</f>
        <v>0</v>
      </c>
      <c r="S273" s="9">
        <f t="shared" si="22"/>
        <v>0</v>
      </c>
      <c r="T273" s="9">
        <f>T274</f>
        <v>0</v>
      </c>
      <c r="U273" s="20">
        <v>0</v>
      </c>
    </row>
    <row r="274" spans="1:21" ht="38.25" hidden="1">
      <c r="A274" s="3" t="s">
        <v>65</v>
      </c>
      <c r="B274" s="2" t="s">
        <v>4</v>
      </c>
      <c r="C274" s="2" t="s">
        <v>23</v>
      </c>
      <c r="D274" s="2" t="s">
        <v>19</v>
      </c>
      <c r="E274" s="1" t="s">
        <v>302</v>
      </c>
      <c r="F274" s="2">
        <v>600</v>
      </c>
      <c r="G274" s="7">
        <v>0</v>
      </c>
      <c r="H274" s="8"/>
      <c r="I274" s="7">
        <f t="shared" si="27"/>
        <v>0</v>
      </c>
      <c r="J274" s="8"/>
      <c r="K274" s="7">
        <f t="shared" si="26"/>
        <v>0</v>
      </c>
      <c r="L274" s="8"/>
      <c r="M274" s="9">
        <f t="shared" si="25"/>
        <v>0</v>
      </c>
      <c r="N274" s="10"/>
      <c r="O274" s="9">
        <f t="shared" si="24"/>
        <v>0</v>
      </c>
      <c r="P274" s="10"/>
      <c r="Q274" s="9">
        <f t="shared" si="23"/>
        <v>0</v>
      </c>
      <c r="R274" s="10"/>
      <c r="S274" s="9">
        <f t="shared" si="22"/>
        <v>0</v>
      </c>
      <c r="T274" s="9">
        <v>0</v>
      </c>
      <c r="U274" s="20">
        <v>0</v>
      </c>
    </row>
    <row r="275" spans="1:21" ht="67.5" customHeight="1">
      <c r="A275" s="3" t="s">
        <v>401</v>
      </c>
      <c r="B275" s="2" t="s">
        <v>4</v>
      </c>
      <c r="C275" s="2" t="s">
        <v>23</v>
      </c>
      <c r="D275" s="2" t="s">
        <v>19</v>
      </c>
      <c r="E275" s="1" t="s">
        <v>402</v>
      </c>
      <c r="F275" s="2"/>
      <c r="G275" s="7"/>
      <c r="H275" s="8"/>
      <c r="I275" s="7"/>
      <c r="J275" s="8"/>
      <c r="K275" s="7"/>
      <c r="L275" s="8"/>
      <c r="M275" s="9"/>
      <c r="N275" s="10"/>
      <c r="O275" s="9"/>
      <c r="P275" s="10"/>
      <c r="Q275" s="9">
        <f t="shared" si="23"/>
        <v>0</v>
      </c>
      <c r="R275" s="10">
        <f>R276</f>
        <v>9473.6842099999994</v>
      </c>
      <c r="S275" s="9">
        <f t="shared" si="22"/>
        <v>9473.6842099999994</v>
      </c>
      <c r="T275" s="9">
        <f>T276</f>
        <v>0</v>
      </c>
      <c r="U275" s="20">
        <f t="shared" ref="U275:U332" si="28">T275/S275*100</f>
        <v>0</v>
      </c>
    </row>
    <row r="276" spans="1:21" ht="38.25">
      <c r="A276" s="3" t="s">
        <v>65</v>
      </c>
      <c r="B276" s="2" t="s">
        <v>4</v>
      </c>
      <c r="C276" s="2" t="s">
        <v>23</v>
      </c>
      <c r="D276" s="2" t="s">
        <v>19</v>
      </c>
      <c r="E276" s="1" t="s">
        <v>402</v>
      </c>
      <c r="F276" s="2">
        <v>600</v>
      </c>
      <c r="G276" s="7"/>
      <c r="H276" s="8"/>
      <c r="I276" s="7"/>
      <c r="J276" s="8"/>
      <c r="K276" s="7"/>
      <c r="L276" s="8"/>
      <c r="M276" s="9"/>
      <c r="N276" s="10"/>
      <c r="O276" s="9"/>
      <c r="P276" s="10"/>
      <c r="Q276" s="9">
        <f t="shared" si="23"/>
        <v>0</v>
      </c>
      <c r="R276" s="10">
        <v>9473.6842099999994</v>
      </c>
      <c r="S276" s="9">
        <f t="shared" si="22"/>
        <v>9473.6842099999994</v>
      </c>
      <c r="T276" s="9">
        <v>0</v>
      </c>
      <c r="U276" s="20">
        <f t="shared" si="28"/>
        <v>0</v>
      </c>
    </row>
    <row r="277" spans="1:21" ht="127.5">
      <c r="A277" s="17" t="s">
        <v>109</v>
      </c>
      <c r="B277" s="2" t="s">
        <v>4</v>
      </c>
      <c r="C277" s="2" t="s">
        <v>23</v>
      </c>
      <c r="D277" s="2" t="s">
        <v>19</v>
      </c>
      <c r="E277" s="14" t="s">
        <v>110</v>
      </c>
      <c r="F277" s="2"/>
      <c r="G277" s="7">
        <v>489.61599999999999</v>
      </c>
      <c r="H277" s="8">
        <f>H278</f>
        <v>0</v>
      </c>
      <c r="I277" s="7">
        <f t="shared" si="27"/>
        <v>489.61599999999999</v>
      </c>
      <c r="J277" s="8">
        <f>J278</f>
        <v>0</v>
      </c>
      <c r="K277" s="7">
        <f t="shared" si="26"/>
        <v>489.61599999999999</v>
      </c>
      <c r="L277" s="8">
        <f>L278</f>
        <v>0</v>
      </c>
      <c r="M277" s="9">
        <f t="shared" si="25"/>
        <v>489.61599999999999</v>
      </c>
      <c r="N277" s="10">
        <f>N278</f>
        <v>0</v>
      </c>
      <c r="O277" s="9">
        <f t="shared" si="24"/>
        <v>489.61599999999999</v>
      </c>
      <c r="P277" s="10">
        <f>P278</f>
        <v>0</v>
      </c>
      <c r="Q277" s="9">
        <f t="shared" si="23"/>
        <v>489.61599999999999</v>
      </c>
      <c r="R277" s="10">
        <f>R278</f>
        <v>0</v>
      </c>
      <c r="S277" s="9">
        <f t="shared" si="22"/>
        <v>489.61599999999999</v>
      </c>
      <c r="T277" s="9">
        <f>T278</f>
        <v>348.13900000000001</v>
      </c>
      <c r="U277" s="20">
        <f t="shared" si="28"/>
        <v>71.104498219012456</v>
      </c>
    </row>
    <row r="278" spans="1:21" ht="38.25">
      <c r="A278" s="3" t="s">
        <v>65</v>
      </c>
      <c r="B278" s="2" t="s">
        <v>4</v>
      </c>
      <c r="C278" s="2" t="s">
        <v>23</v>
      </c>
      <c r="D278" s="2" t="s">
        <v>19</v>
      </c>
      <c r="E278" s="14" t="s">
        <v>110</v>
      </c>
      <c r="F278" s="2">
        <v>600</v>
      </c>
      <c r="G278" s="7">
        <v>489.61599999999999</v>
      </c>
      <c r="H278" s="8"/>
      <c r="I278" s="7">
        <f t="shared" si="27"/>
        <v>489.61599999999999</v>
      </c>
      <c r="J278" s="8"/>
      <c r="K278" s="7">
        <f t="shared" si="26"/>
        <v>489.61599999999999</v>
      </c>
      <c r="L278" s="8"/>
      <c r="M278" s="9">
        <f t="shared" si="25"/>
        <v>489.61599999999999</v>
      </c>
      <c r="N278" s="10"/>
      <c r="O278" s="9">
        <f t="shared" si="24"/>
        <v>489.61599999999999</v>
      </c>
      <c r="P278" s="10"/>
      <c r="Q278" s="9">
        <f t="shared" si="23"/>
        <v>489.61599999999999</v>
      </c>
      <c r="R278" s="10"/>
      <c r="S278" s="9">
        <f t="shared" si="22"/>
        <v>489.61599999999999</v>
      </c>
      <c r="T278" s="9">
        <v>348.13900000000001</v>
      </c>
      <c r="U278" s="20">
        <f t="shared" si="28"/>
        <v>71.104498219012456</v>
      </c>
    </row>
    <row r="279" spans="1:21" ht="51">
      <c r="A279" s="3" t="s">
        <v>121</v>
      </c>
      <c r="B279" s="2" t="s">
        <v>4</v>
      </c>
      <c r="C279" s="2" t="s">
        <v>23</v>
      </c>
      <c r="D279" s="2" t="s">
        <v>25</v>
      </c>
      <c r="E279" s="1" t="s">
        <v>125</v>
      </c>
      <c r="F279" s="2"/>
      <c r="G279" s="7">
        <v>25170.733910000003</v>
      </c>
      <c r="H279" s="8">
        <f>H280</f>
        <v>800.96</v>
      </c>
      <c r="I279" s="7">
        <f t="shared" si="27"/>
        <v>25971.693910000002</v>
      </c>
      <c r="J279" s="8">
        <f>J280</f>
        <v>0</v>
      </c>
      <c r="K279" s="7">
        <f t="shared" si="26"/>
        <v>25971.693910000002</v>
      </c>
      <c r="L279" s="8">
        <f>L280</f>
        <v>0</v>
      </c>
      <c r="M279" s="9">
        <f t="shared" si="25"/>
        <v>25971.693910000002</v>
      </c>
      <c r="N279" s="10">
        <f>N280</f>
        <v>0</v>
      </c>
      <c r="O279" s="9">
        <f t="shared" si="24"/>
        <v>25971.693910000002</v>
      </c>
      <c r="P279" s="10">
        <f>P280</f>
        <v>0</v>
      </c>
      <c r="Q279" s="9">
        <f t="shared" si="23"/>
        <v>25971.693910000002</v>
      </c>
      <c r="R279" s="10">
        <f>R280</f>
        <v>0</v>
      </c>
      <c r="S279" s="9">
        <f t="shared" si="22"/>
        <v>25971.693910000002</v>
      </c>
      <c r="T279" s="9">
        <f>T280</f>
        <v>15548</v>
      </c>
      <c r="U279" s="20">
        <f t="shared" si="28"/>
        <v>59.865174962706156</v>
      </c>
    </row>
    <row r="280" spans="1:21" ht="38.25">
      <c r="A280" s="3" t="s">
        <v>65</v>
      </c>
      <c r="B280" s="2" t="s">
        <v>4</v>
      </c>
      <c r="C280" s="2" t="s">
        <v>23</v>
      </c>
      <c r="D280" s="2" t="s">
        <v>25</v>
      </c>
      <c r="E280" s="1" t="s">
        <v>125</v>
      </c>
      <c r="F280" s="2">
        <v>600</v>
      </c>
      <c r="G280" s="7">
        <v>25170.733910000003</v>
      </c>
      <c r="H280" s="8">
        <v>800.96</v>
      </c>
      <c r="I280" s="7">
        <f t="shared" si="27"/>
        <v>25971.693910000002</v>
      </c>
      <c r="J280" s="8"/>
      <c r="K280" s="7">
        <f t="shared" si="26"/>
        <v>25971.693910000002</v>
      </c>
      <c r="L280" s="8"/>
      <c r="M280" s="9">
        <f t="shared" si="25"/>
        <v>25971.693910000002</v>
      </c>
      <c r="N280" s="10"/>
      <c r="O280" s="9">
        <f t="shared" si="24"/>
        <v>25971.693910000002</v>
      </c>
      <c r="P280" s="10"/>
      <c r="Q280" s="9">
        <f t="shared" si="23"/>
        <v>25971.693910000002</v>
      </c>
      <c r="R280" s="10"/>
      <c r="S280" s="9">
        <f t="shared" si="22"/>
        <v>25971.693910000002</v>
      </c>
      <c r="T280" s="9">
        <v>15548</v>
      </c>
      <c r="U280" s="20">
        <f t="shared" si="28"/>
        <v>59.865174962706156</v>
      </c>
    </row>
    <row r="281" spans="1:21" ht="25.5">
      <c r="A281" s="3" t="s">
        <v>122</v>
      </c>
      <c r="B281" s="2" t="s">
        <v>4</v>
      </c>
      <c r="C281" s="2" t="s">
        <v>23</v>
      </c>
      <c r="D281" s="2" t="s">
        <v>25</v>
      </c>
      <c r="E281" s="1" t="s">
        <v>126</v>
      </c>
      <c r="F281" s="2"/>
      <c r="G281" s="7">
        <v>150</v>
      </c>
      <c r="H281" s="8">
        <f>H282</f>
        <v>0</v>
      </c>
      <c r="I281" s="7">
        <f t="shared" si="27"/>
        <v>150</v>
      </c>
      <c r="J281" s="8">
        <f>J282</f>
        <v>0</v>
      </c>
      <c r="K281" s="7">
        <f t="shared" si="26"/>
        <v>150</v>
      </c>
      <c r="L281" s="8">
        <f>L282</f>
        <v>0</v>
      </c>
      <c r="M281" s="9">
        <f t="shared" si="25"/>
        <v>150</v>
      </c>
      <c r="N281" s="10">
        <f>N282</f>
        <v>0</v>
      </c>
      <c r="O281" s="9">
        <f t="shared" si="24"/>
        <v>150</v>
      </c>
      <c r="P281" s="10">
        <f>P282</f>
        <v>0</v>
      </c>
      <c r="Q281" s="9">
        <f t="shared" si="23"/>
        <v>150</v>
      </c>
      <c r="R281" s="10">
        <f>R282</f>
        <v>0</v>
      </c>
      <c r="S281" s="9">
        <f t="shared" ref="S281:S344" si="29">Q281+R281</f>
        <v>150</v>
      </c>
      <c r="T281" s="9">
        <f>T282</f>
        <v>150</v>
      </c>
      <c r="U281" s="20">
        <f t="shared" si="28"/>
        <v>100</v>
      </c>
    </row>
    <row r="282" spans="1:21" ht="38.25">
      <c r="A282" s="3" t="s">
        <v>65</v>
      </c>
      <c r="B282" s="2" t="s">
        <v>4</v>
      </c>
      <c r="C282" s="2" t="s">
        <v>23</v>
      </c>
      <c r="D282" s="2" t="s">
        <v>25</v>
      </c>
      <c r="E282" s="1" t="s">
        <v>126</v>
      </c>
      <c r="F282" s="2">
        <v>600</v>
      </c>
      <c r="G282" s="7">
        <v>150</v>
      </c>
      <c r="H282" s="8"/>
      <c r="I282" s="7">
        <f t="shared" si="27"/>
        <v>150</v>
      </c>
      <c r="J282" s="8"/>
      <c r="K282" s="7">
        <f t="shared" si="26"/>
        <v>150</v>
      </c>
      <c r="L282" s="8"/>
      <c r="M282" s="9">
        <f t="shared" si="25"/>
        <v>150</v>
      </c>
      <c r="N282" s="10"/>
      <c r="O282" s="9">
        <f t="shared" si="24"/>
        <v>150</v>
      </c>
      <c r="P282" s="10"/>
      <c r="Q282" s="9">
        <f t="shared" si="23"/>
        <v>150</v>
      </c>
      <c r="R282" s="10"/>
      <c r="S282" s="9">
        <f t="shared" si="29"/>
        <v>150</v>
      </c>
      <c r="T282" s="9">
        <v>150</v>
      </c>
      <c r="U282" s="20">
        <f t="shared" si="28"/>
        <v>100</v>
      </c>
    </row>
    <row r="283" spans="1:21" ht="51" hidden="1">
      <c r="A283" s="3" t="s">
        <v>236</v>
      </c>
      <c r="B283" s="2" t="s">
        <v>4</v>
      </c>
      <c r="C283" s="2" t="s">
        <v>23</v>
      </c>
      <c r="D283" s="2" t="s">
        <v>25</v>
      </c>
      <c r="E283" s="1" t="s">
        <v>248</v>
      </c>
      <c r="F283" s="2"/>
      <c r="G283" s="7">
        <v>0</v>
      </c>
      <c r="H283" s="8">
        <f>H284</f>
        <v>0</v>
      </c>
      <c r="I283" s="7">
        <f t="shared" si="27"/>
        <v>0</v>
      </c>
      <c r="J283" s="8">
        <f>J284</f>
        <v>0</v>
      </c>
      <c r="K283" s="7">
        <f t="shared" si="26"/>
        <v>0</v>
      </c>
      <c r="L283" s="8">
        <f>L284</f>
        <v>0</v>
      </c>
      <c r="M283" s="9">
        <f t="shared" si="25"/>
        <v>0</v>
      </c>
      <c r="N283" s="10">
        <f>N284</f>
        <v>0</v>
      </c>
      <c r="O283" s="9">
        <f t="shared" si="24"/>
        <v>0</v>
      </c>
      <c r="P283" s="10">
        <f>P284</f>
        <v>0</v>
      </c>
      <c r="Q283" s="9">
        <f t="shared" ref="Q283:Q351" si="30">O283+P283</f>
        <v>0</v>
      </c>
      <c r="R283" s="10">
        <f>R284</f>
        <v>0</v>
      </c>
      <c r="S283" s="9">
        <f t="shared" si="29"/>
        <v>0</v>
      </c>
      <c r="T283" s="9">
        <f>T284</f>
        <v>0</v>
      </c>
      <c r="U283" s="20">
        <v>0</v>
      </c>
    </row>
    <row r="284" spans="1:21" ht="38.25" hidden="1">
      <c r="A284" s="3" t="s">
        <v>65</v>
      </c>
      <c r="B284" s="2" t="s">
        <v>4</v>
      </c>
      <c r="C284" s="2" t="s">
        <v>23</v>
      </c>
      <c r="D284" s="2" t="s">
        <v>25</v>
      </c>
      <c r="E284" s="1" t="s">
        <v>248</v>
      </c>
      <c r="F284" s="2">
        <v>600</v>
      </c>
      <c r="G284" s="7">
        <v>0</v>
      </c>
      <c r="H284" s="8"/>
      <c r="I284" s="7">
        <f t="shared" si="27"/>
        <v>0</v>
      </c>
      <c r="J284" s="8"/>
      <c r="K284" s="7">
        <f t="shared" si="26"/>
        <v>0</v>
      </c>
      <c r="L284" s="8"/>
      <c r="M284" s="9">
        <f t="shared" si="25"/>
        <v>0</v>
      </c>
      <c r="N284" s="10"/>
      <c r="O284" s="9">
        <f t="shared" si="24"/>
        <v>0</v>
      </c>
      <c r="P284" s="10"/>
      <c r="Q284" s="9">
        <f t="shared" si="30"/>
        <v>0</v>
      </c>
      <c r="R284" s="10"/>
      <c r="S284" s="9">
        <f t="shared" si="29"/>
        <v>0</v>
      </c>
      <c r="T284" s="9">
        <v>0</v>
      </c>
      <c r="U284" s="20">
        <v>0</v>
      </c>
    </row>
    <row r="285" spans="1:21" ht="102">
      <c r="A285" s="17" t="s">
        <v>123</v>
      </c>
      <c r="B285" s="2" t="s">
        <v>4</v>
      </c>
      <c r="C285" s="2" t="s">
        <v>23</v>
      </c>
      <c r="D285" s="2" t="s">
        <v>25</v>
      </c>
      <c r="E285" s="1" t="s">
        <v>127</v>
      </c>
      <c r="F285" s="2"/>
      <c r="G285" s="7">
        <v>3150</v>
      </c>
      <c r="H285" s="8">
        <f>H286</f>
        <v>2421.26611</v>
      </c>
      <c r="I285" s="7">
        <f t="shared" si="27"/>
        <v>5571.2661100000005</v>
      </c>
      <c r="J285" s="8">
        <f>J286</f>
        <v>0</v>
      </c>
      <c r="K285" s="7">
        <f t="shared" si="26"/>
        <v>5571.2661100000005</v>
      </c>
      <c r="L285" s="8">
        <f>L286</f>
        <v>800</v>
      </c>
      <c r="M285" s="9">
        <f t="shared" si="25"/>
        <v>6371.2661100000005</v>
      </c>
      <c r="N285" s="10">
        <f>N286</f>
        <v>0</v>
      </c>
      <c r="O285" s="9">
        <f t="shared" si="24"/>
        <v>6371.2661100000005</v>
      </c>
      <c r="P285" s="10">
        <f>P286</f>
        <v>-42.105260000000001</v>
      </c>
      <c r="Q285" s="9">
        <f t="shared" si="30"/>
        <v>6329.1608500000002</v>
      </c>
      <c r="R285" s="10">
        <f>R286</f>
        <v>-755.25274000000002</v>
      </c>
      <c r="S285" s="9">
        <f t="shared" si="29"/>
        <v>5573.9081100000003</v>
      </c>
      <c r="T285" s="9">
        <f>T286</f>
        <v>5272.9488300000003</v>
      </c>
      <c r="U285" s="20">
        <f t="shared" si="28"/>
        <v>94.60056976073831</v>
      </c>
    </row>
    <row r="286" spans="1:21" ht="38.25">
      <c r="A286" s="3" t="s">
        <v>65</v>
      </c>
      <c r="B286" s="2" t="s">
        <v>4</v>
      </c>
      <c r="C286" s="2" t="s">
        <v>23</v>
      </c>
      <c r="D286" s="2" t="s">
        <v>25</v>
      </c>
      <c r="E286" s="1" t="s">
        <v>127</v>
      </c>
      <c r="F286" s="2">
        <v>600</v>
      </c>
      <c r="G286" s="7">
        <v>3150</v>
      </c>
      <c r="H286" s="8">
        <f>185.70183+100+1142.238+993.32628</f>
        <v>2421.26611</v>
      </c>
      <c r="I286" s="7">
        <f t="shared" si="27"/>
        <v>5571.2661100000005</v>
      </c>
      <c r="J286" s="8"/>
      <c r="K286" s="7">
        <f t="shared" si="26"/>
        <v>5571.2661100000005</v>
      </c>
      <c r="L286" s="8">
        <v>800</v>
      </c>
      <c r="M286" s="9">
        <f t="shared" si="25"/>
        <v>6371.2661100000005</v>
      </c>
      <c r="N286" s="10"/>
      <c r="O286" s="9">
        <f t="shared" ref="O286:O354" si="31">M286+N286</f>
        <v>6371.2661100000005</v>
      </c>
      <c r="P286" s="10">
        <v>-42.105260000000001</v>
      </c>
      <c r="Q286" s="9">
        <f t="shared" si="30"/>
        <v>6329.1608500000002</v>
      </c>
      <c r="R286" s="10">
        <v>-755.25274000000002</v>
      </c>
      <c r="S286" s="9">
        <f t="shared" si="29"/>
        <v>5573.9081100000003</v>
      </c>
      <c r="T286" s="9">
        <v>5272.9488300000003</v>
      </c>
      <c r="U286" s="20">
        <f t="shared" si="28"/>
        <v>94.60056976073831</v>
      </c>
    </row>
    <row r="287" spans="1:21" ht="38.25">
      <c r="A287" s="3" t="s">
        <v>124</v>
      </c>
      <c r="B287" s="2" t="s">
        <v>4</v>
      </c>
      <c r="C287" s="2" t="s">
        <v>23</v>
      </c>
      <c r="D287" s="2" t="s">
        <v>25</v>
      </c>
      <c r="E287" s="1" t="s">
        <v>128</v>
      </c>
      <c r="F287" s="2"/>
      <c r="G287" s="7">
        <v>478</v>
      </c>
      <c r="H287" s="8">
        <f>H288</f>
        <v>0</v>
      </c>
      <c r="I287" s="7">
        <f t="shared" si="27"/>
        <v>478</v>
      </c>
      <c r="J287" s="8">
        <f>J288</f>
        <v>0</v>
      </c>
      <c r="K287" s="7">
        <f t="shared" si="26"/>
        <v>478</v>
      </c>
      <c r="L287" s="8">
        <f>L288</f>
        <v>0</v>
      </c>
      <c r="M287" s="9">
        <f t="shared" si="25"/>
        <v>478</v>
      </c>
      <c r="N287" s="10">
        <f>N288</f>
        <v>0</v>
      </c>
      <c r="O287" s="9">
        <f t="shared" si="31"/>
        <v>478</v>
      </c>
      <c r="P287" s="10">
        <f>P288</f>
        <v>0</v>
      </c>
      <c r="Q287" s="9">
        <f t="shared" si="30"/>
        <v>478</v>
      </c>
      <c r="R287" s="10">
        <f>R288</f>
        <v>0</v>
      </c>
      <c r="S287" s="9">
        <f t="shared" si="29"/>
        <v>478</v>
      </c>
      <c r="T287" s="9">
        <f>T288</f>
        <v>478</v>
      </c>
      <c r="U287" s="20">
        <f t="shared" si="28"/>
        <v>100</v>
      </c>
    </row>
    <row r="288" spans="1:21" ht="38.25">
      <c r="A288" s="3" t="s">
        <v>65</v>
      </c>
      <c r="B288" s="2" t="s">
        <v>4</v>
      </c>
      <c r="C288" s="2" t="s">
        <v>23</v>
      </c>
      <c r="D288" s="2" t="s">
        <v>25</v>
      </c>
      <c r="E288" s="1" t="s">
        <v>128</v>
      </c>
      <c r="F288" s="2">
        <v>600</v>
      </c>
      <c r="G288" s="7">
        <v>478</v>
      </c>
      <c r="H288" s="8"/>
      <c r="I288" s="7">
        <f t="shared" si="27"/>
        <v>478</v>
      </c>
      <c r="J288" s="8"/>
      <c r="K288" s="7">
        <f t="shared" si="26"/>
        <v>478</v>
      </c>
      <c r="L288" s="8"/>
      <c r="M288" s="9">
        <f t="shared" ref="M288:M356" si="32">K288+L288</f>
        <v>478</v>
      </c>
      <c r="N288" s="10"/>
      <c r="O288" s="9">
        <f t="shared" si="31"/>
        <v>478</v>
      </c>
      <c r="P288" s="10"/>
      <c r="Q288" s="9">
        <f t="shared" si="30"/>
        <v>478</v>
      </c>
      <c r="R288" s="10"/>
      <c r="S288" s="9">
        <f t="shared" si="29"/>
        <v>478</v>
      </c>
      <c r="T288" s="9">
        <v>478</v>
      </c>
      <c r="U288" s="20">
        <f t="shared" si="28"/>
        <v>100</v>
      </c>
    </row>
    <row r="289" spans="1:21" ht="38.25">
      <c r="A289" s="3" t="s">
        <v>329</v>
      </c>
      <c r="B289" s="2" t="s">
        <v>4</v>
      </c>
      <c r="C289" s="2" t="s">
        <v>23</v>
      </c>
      <c r="D289" s="2" t="s">
        <v>25</v>
      </c>
      <c r="E289" s="14" t="s">
        <v>314</v>
      </c>
      <c r="F289" s="2"/>
      <c r="G289" s="7">
        <v>2600</v>
      </c>
      <c r="H289" s="8">
        <f>H290</f>
        <v>0</v>
      </c>
      <c r="I289" s="7">
        <f t="shared" si="27"/>
        <v>2600</v>
      </c>
      <c r="J289" s="8">
        <f>J290</f>
        <v>0</v>
      </c>
      <c r="K289" s="7">
        <f t="shared" si="26"/>
        <v>2600</v>
      </c>
      <c r="L289" s="8">
        <f>L290</f>
        <v>0</v>
      </c>
      <c r="M289" s="9">
        <f t="shared" si="32"/>
        <v>2600</v>
      </c>
      <c r="N289" s="10">
        <f>N290</f>
        <v>0</v>
      </c>
      <c r="O289" s="9">
        <f t="shared" si="31"/>
        <v>2600</v>
      </c>
      <c r="P289" s="10">
        <f>P290</f>
        <v>0</v>
      </c>
      <c r="Q289" s="9">
        <f t="shared" si="30"/>
        <v>2600</v>
      </c>
      <c r="R289" s="10">
        <f>R290</f>
        <v>114.99936</v>
      </c>
      <c r="S289" s="9">
        <f t="shared" si="29"/>
        <v>2714.9993599999998</v>
      </c>
      <c r="T289" s="9">
        <f>T290</f>
        <v>1774.6676199999999</v>
      </c>
      <c r="U289" s="20">
        <f t="shared" si="28"/>
        <v>65.365305279482641</v>
      </c>
    </row>
    <row r="290" spans="1:21" ht="38.25">
      <c r="A290" s="3" t="s">
        <v>65</v>
      </c>
      <c r="B290" s="2" t="s">
        <v>4</v>
      </c>
      <c r="C290" s="2" t="s">
        <v>23</v>
      </c>
      <c r="D290" s="2" t="s">
        <v>25</v>
      </c>
      <c r="E290" s="14" t="s">
        <v>314</v>
      </c>
      <c r="F290" s="2">
        <v>600</v>
      </c>
      <c r="G290" s="7">
        <v>2600</v>
      </c>
      <c r="H290" s="8"/>
      <c r="I290" s="7">
        <f t="shared" si="27"/>
        <v>2600</v>
      </c>
      <c r="J290" s="8"/>
      <c r="K290" s="7">
        <f t="shared" si="26"/>
        <v>2600</v>
      </c>
      <c r="L290" s="8"/>
      <c r="M290" s="9">
        <f t="shared" si="32"/>
        <v>2600</v>
      </c>
      <c r="N290" s="10"/>
      <c r="O290" s="9">
        <f t="shared" si="31"/>
        <v>2600</v>
      </c>
      <c r="P290" s="10"/>
      <c r="Q290" s="9">
        <f t="shared" si="30"/>
        <v>2600</v>
      </c>
      <c r="R290" s="10">
        <v>114.99936</v>
      </c>
      <c r="S290" s="9">
        <f t="shared" si="29"/>
        <v>2714.9993599999998</v>
      </c>
      <c r="T290" s="9">
        <v>1774.6676199999999</v>
      </c>
      <c r="U290" s="20">
        <f t="shared" si="28"/>
        <v>65.365305279482641</v>
      </c>
    </row>
    <row r="291" spans="1:21" ht="178.5">
      <c r="A291" s="17" t="s">
        <v>343</v>
      </c>
      <c r="B291" s="2" t="s">
        <v>4</v>
      </c>
      <c r="C291" s="2" t="s">
        <v>23</v>
      </c>
      <c r="D291" s="2" t="s">
        <v>25</v>
      </c>
      <c r="E291" s="14" t="s">
        <v>129</v>
      </c>
      <c r="F291" s="2"/>
      <c r="G291" s="7">
        <v>104717.23575000001</v>
      </c>
      <c r="H291" s="8">
        <f>H292</f>
        <v>0</v>
      </c>
      <c r="I291" s="7">
        <f t="shared" si="27"/>
        <v>104717.23575000001</v>
      </c>
      <c r="J291" s="8">
        <f>J292</f>
        <v>0</v>
      </c>
      <c r="K291" s="7">
        <f t="shared" si="26"/>
        <v>104717.23575000001</v>
      </c>
      <c r="L291" s="8">
        <f>L292</f>
        <v>0</v>
      </c>
      <c r="M291" s="9">
        <f t="shared" si="32"/>
        <v>104717.23575000001</v>
      </c>
      <c r="N291" s="10">
        <f>N292</f>
        <v>0</v>
      </c>
      <c r="O291" s="9">
        <f t="shared" si="31"/>
        <v>104717.23575000001</v>
      </c>
      <c r="P291" s="10">
        <f>P292</f>
        <v>0</v>
      </c>
      <c r="Q291" s="9">
        <f t="shared" si="30"/>
        <v>104717.23575000001</v>
      </c>
      <c r="R291" s="10">
        <f>R292</f>
        <v>811.39090999999996</v>
      </c>
      <c r="S291" s="9">
        <f t="shared" si="29"/>
        <v>105528.62666000001</v>
      </c>
      <c r="T291" s="9">
        <f>T292</f>
        <v>82263.551999999996</v>
      </c>
      <c r="U291" s="20">
        <f t="shared" si="28"/>
        <v>77.953778613117791</v>
      </c>
    </row>
    <row r="292" spans="1:21" ht="38.25">
      <c r="A292" s="3" t="s">
        <v>65</v>
      </c>
      <c r="B292" s="2" t="s">
        <v>4</v>
      </c>
      <c r="C292" s="2" t="s">
        <v>23</v>
      </c>
      <c r="D292" s="2" t="s">
        <v>25</v>
      </c>
      <c r="E292" s="14" t="s">
        <v>129</v>
      </c>
      <c r="F292" s="2">
        <v>600</v>
      </c>
      <c r="G292" s="7">
        <v>104717.23575000001</v>
      </c>
      <c r="H292" s="8"/>
      <c r="I292" s="7">
        <f t="shared" si="27"/>
        <v>104717.23575000001</v>
      </c>
      <c r="J292" s="8"/>
      <c r="K292" s="7">
        <f t="shared" si="26"/>
        <v>104717.23575000001</v>
      </c>
      <c r="L292" s="8"/>
      <c r="M292" s="9">
        <f t="shared" si="32"/>
        <v>104717.23575000001</v>
      </c>
      <c r="N292" s="10"/>
      <c r="O292" s="9">
        <f t="shared" si="31"/>
        <v>104717.23575000001</v>
      </c>
      <c r="P292" s="10"/>
      <c r="Q292" s="9">
        <f t="shared" si="30"/>
        <v>104717.23575000001</v>
      </c>
      <c r="R292" s="10">
        <v>811.39090999999996</v>
      </c>
      <c r="S292" s="9">
        <f t="shared" si="29"/>
        <v>105528.62666000001</v>
      </c>
      <c r="T292" s="9">
        <v>82263.551999999996</v>
      </c>
      <c r="U292" s="20">
        <f t="shared" si="28"/>
        <v>77.953778613117791</v>
      </c>
    </row>
    <row r="293" spans="1:21" ht="102">
      <c r="A293" s="3" t="s">
        <v>288</v>
      </c>
      <c r="B293" s="2" t="s">
        <v>4</v>
      </c>
      <c r="C293" s="2" t="s">
        <v>23</v>
      </c>
      <c r="D293" s="2" t="s">
        <v>25</v>
      </c>
      <c r="E293" s="14" t="s">
        <v>255</v>
      </c>
      <c r="F293" s="2"/>
      <c r="G293" s="7">
        <v>10858.68</v>
      </c>
      <c r="H293" s="8">
        <f>H294</f>
        <v>0</v>
      </c>
      <c r="I293" s="7">
        <f t="shared" si="27"/>
        <v>10858.68</v>
      </c>
      <c r="J293" s="8">
        <f>J294</f>
        <v>0</v>
      </c>
      <c r="K293" s="7">
        <f t="shared" ref="K293:K363" si="33">I293+J293</f>
        <v>10858.68</v>
      </c>
      <c r="L293" s="8">
        <f>L294</f>
        <v>0</v>
      </c>
      <c r="M293" s="9">
        <f t="shared" si="32"/>
        <v>10858.68</v>
      </c>
      <c r="N293" s="10">
        <f>N294</f>
        <v>0</v>
      </c>
      <c r="O293" s="9">
        <f t="shared" si="31"/>
        <v>10858.68</v>
      </c>
      <c r="P293" s="10">
        <f>P294</f>
        <v>0</v>
      </c>
      <c r="Q293" s="9">
        <f t="shared" si="30"/>
        <v>10858.68</v>
      </c>
      <c r="R293" s="10">
        <f>R294</f>
        <v>0</v>
      </c>
      <c r="S293" s="9">
        <f t="shared" si="29"/>
        <v>10858.68</v>
      </c>
      <c r="T293" s="9">
        <f>T294</f>
        <v>8144.01</v>
      </c>
      <c r="U293" s="20">
        <f t="shared" si="28"/>
        <v>75</v>
      </c>
    </row>
    <row r="294" spans="1:21" ht="38.25">
      <c r="A294" s="3" t="s">
        <v>65</v>
      </c>
      <c r="B294" s="2" t="s">
        <v>4</v>
      </c>
      <c r="C294" s="2" t="s">
        <v>23</v>
      </c>
      <c r="D294" s="2" t="s">
        <v>25</v>
      </c>
      <c r="E294" s="14" t="s">
        <v>255</v>
      </c>
      <c r="F294" s="2">
        <v>600</v>
      </c>
      <c r="G294" s="7">
        <v>10858.68</v>
      </c>
      <c r="H294" s="8"/>
      <c r="I294" s="7">
        <f t="shared" si="27"/>
        <v>10858.68</v>
      </c>
      <c r="J294" s="8"/>
      <c r="K294" s="7">
        <f t="shared" si="33"/>
        <v>10858.68</v>
      </c>
      <c r="L294" s="8"/>
      <c r="M294" s="9">
        <f t="shared" si="32"/>
        <v>10858.68</v>
      </c>
      <c r="N294" s="10"/>
      <c r="O294" s="9">
        <f t="shared" si="31"/>
        <v>10858.68</v>
      </c>
      <c r="P294" s="10"/>
      <c r="Q294" s="9">
        <f t="shared" si="30"/>
        <v>10858.68</v>
      </c>
      <c r="R294" s="10"/>
      <c r="S294" s="9">
        <f t="shared" si="29"/>
        <v>10858.68</v>
      </c>
      <c r="T294" s="9">
        <v>8144.01</v>
      </c>
      <c r="U294" s="20">
        <f t="shared" si="28"/>
        <v>75</v>
      </c>
    </row>
    <row r="295" spans="1:21" ht="25.5" hidden="1">
      <c r="A295" s="3" t="s">
        <v>130</v>
      </c>
      <c r="B295" s="2" t="s">
        <v>4</v>
      </c>
      <c r="C295" s="2" t="s">
        <v>23</v>
      </c>
      <c r="D295" s="2" t="s">
        <v>25</v>
      </c>
      <c r="E295" s="1" t="s">
        <v>131</v>
      </c>
      <c r="F295" s="2"/>
      <c r="G295" s="7">
        <v>0</v>
      </c>
      <c r="H295" s="8">
        <f>H296</f>
        <v>0</v>
      </c>
      <c r="I295" s="7">
        <f t="shared" si="27"/>
        <v>0</v>
      </c>
      <c r="J295" s="8">
        <f>J296</f>
        <v>0</v>
      </c>
      <c r="K295" s="7">
        <f t="shared" si="33"/>
        <v>0</v>
      </c>
      <c r="L295" s="8">
        <f>L296</f>
        <v>0</v>
      </c>
      <c r="M295" s="9">
        <f t="shared" si="32"/>
        <v>0</v>
      </c>
      <c r="N295" s="10">
        <f>N296</f>
        <v>0</v>
      </c>
      <c r="O295" s="9">
        <f t="shared" si="31"/>
        <v>0</v>
      </c>
      <c r="P295" s="10">
        <f>P296</f>
        <v>0</v>
      </c>
      <c r="Q295" s="9">
        <f t="shared" si="30"/>
        <v>0</v>
      </c>
      <c r="R295" s="10">
        <f>R296</f>
        <v>0</v>
      </c>
      <c r="S295" s="9">
        <f t="shared" si="29"/>
        <v>0</v>
      </c>
      <c r="T295" s="9">
        <f>T296</f>
        <v>0</v>
      </c>
      <c r="U295" s="20">
        <v>0</v>
      </c>
    </row>
    <row r="296" spans="1:21" ht="38.25" hidden="1">
      <c r="A296" s="3" t="s">
        <v>65</v>
      </c>
      <c r="B296" s="2" t="s">
        <v>4</v>
      </c>
      <c r="C296" s="2" t="s">
        <v>23</v>
      </c>
      <c r="D296" s="2" t="s">
        <v>25</v>
      </c>
      <c r="E296" s="1" t="s">
        <v>131</v>
      </c>
      <c r="F296" s="2">
        <v>600</v>
      </c>
      <c r="G296" s="7">
        <v>0</v>
      </c>
      <c r="H296" s="8"/>
      <c r="I296" s="7">
        <f t="shared" si="27"/>
        <v>0</v>
      </c>
      <c r="J296" s="8"/>
      <c r="K296" s="7">
        <f t="shared" si="33"/>
        <v>0</v>
      </c>
      <c r="L296" s="8"/>
      <c r="M296" s="9">
        <f t="shared" si="32"/>
        <v>0</v>
      </c>
      <c r="N296" s="10"/>
      <c r="O296" s="9">
        <f t="shared" si="31"/>
        <v>0</v>
      </c>
      <c r="P296" s="10"/>
      <c r="Q296" s="9">
        <f t="shared" si="30"/>
        <v>0</v>
      </c>
      <c r="R296" s="10"/>
      <c r="S296" s="9">
        <f t="shared" si="29"/>
        <v>0</v>
      </c>
      <c r="T296" s="9">
        <v>0</v>
      </c>
      <c r="U296" s="20">
        <v>0</v>
      </c>
    </row>
    <row r="297" spans="1:21" ht="38.25" hidden="1">
      <c r="A297" s="3" t="s">
        <v>252</v>
      </c>
      <c r="B297" s="2" t="s">
        <v>4</v>
      </c>
      <c r="C297" s="2" t="s">
        <v>23</v>
      </c>
      <c r="D297" s="2" t="s">
        <v>25</v>
      </c>
      <c r="E297" s="1" t="s">
        <v>253</v>
      </c>
      <c r="F297" s="2"/>
      <c r="G297" s="7">
        <v>0</v>
      </c>
      <c r="H297" s="8">
        <f>H298</f>
        <v>0</v>
      </c>
      <c r="I297" s="7">
        <f t="shared" si="27"/>
        <v>0</v>
      </c>
      <c r="J297" s="8">
        <f>J298</f>
        <v>0</v>
      </c>
      <c r="K297" s="7">
        <f t="shared" si="33"/>
        <v>0</v>
      </c>
      <c r="L297" s="8">
        <f>L298</f>
        <v>0</v>
      </c>
      <c r="M297" s="9">
        <f t="shared" si="32"/>
        <v>0</v>
      </c>
      <c r="N297" s="10">
        <f>N298</f>
        <v>0</v>
      </c>
      <c r="O297" s="9">
        <f t="shared" si="31"/>
        <v>0</v>
      </c>
      <c r="P297" s="10">
        <f>P298</f>
        <v>0</v>
      </c>
      <c r="Q297" s="9">
        <f t="shared" si="30"/>
        <v>0</v>
      </c>
      <c r="R297" s="10">
        <f>R298</f>
        <v>0</v>
      </c>
      <c r="S297" s="9">
        <f t="shared" si="29"/>
        <v>0</v>
      </c>
      <c r="T297" s="9">
        <f>T298</f>
        <v>0</v>
      </c>
      <c r="U297" s="20">
        <v>0</v>
      </c>
    </row>
    <row r="298" spans="1:21" ht="38.25" hidden="1">
      <c r="A298" s="3" t="s">
        <v>65</v>
      </c>
      <c r="B298" s="2" t="s">
        <v>4</v>
      </c>
      <c r="C298" s="2" t="s">
        <v>23</v>
      </c>
      <c r="D298" s="2" t="s">
        <v>25</v>
      </c>
      <c r="E298" s="1" t="s">
        <v>253</v>
      </c>
      <c r="F298" s="2">
        <v>600</v>
      </c>
      <c r="G298" s="7">
        <v>0</v>
      </c>
      <c r="H298" s="8"/>
      <c r="I298" s="7">
        <f t="shared" si="27"/>
        <v>0</v>
      </c>
      <c r="J298" s="8"/>
      <c r="K298" s="7">
        <f t="shared" si="33"/>
        <v>0</v>
      </c>
      <c r="L298" s="8"/>
      <c r="M298" s="9">
        <f t="shared" si="32"/>
        <v>0</v>
      </c>
      <c r="N298" s="10"/>
      <c r="O298" s="9">
        <f t="shared" si="31"/>
        <v>0</v>
      </c>
      <c r="P298" s="10"/>
      <c r="Q298" s="9">
        <f t="shared" si="30"/>
        <v>0</v>
      </c>
      <c r="R298" s="10"/>
      <c r="S298" s="9">
        <f t="shared" si="29"/>
        <v>0</v>
      </c>
      <c r="T298" s="9">
        <v>0</v>
      </c>
      <c r="U298" s="20">
        <v>0</v>
      </c>
    </row>
    <row r="299" spans="1:21" ht="102">
      <c r="A299" s="11" t="s">
        <v>382</v>
      </c>
      <c r="B299" s="2" t="s">
        <v>4</v>
      </c>
      <c r="C299" s="2" t="s">
        <v>23</v>
      </c>
      <c r="D299" s="2" t="s">
        <v>25</v>
      </c>
      <c r="E299" s="1" t="s">
        <v>383</v>
      </c>
      <c r="F299" s="2"/>
      <c r="G299" s="7"/>
      <c r="H299" s="8"/>
      <c r="I299" s="7">
        <f t="shared" si="27"/>
        <v>0</v>
      </c>
      <c r="J299" s="8">
        <f>J300</f>
        <v>15.47213</v>
      </c>
      <c r="K299" s="7">
        <f t="shared" si="33"/>
        <v>15.47213</v>
      </c>
      <c r="L299" s="8">
        <f>L300</f>
        <v>293.97043000000002</v>
      </c>
      <c r="M299" s="9">
        <f t="shared" si="32"/>
        <v>309.44256000000001</v>
      </c>
      <c r="N299" s="10">
        <f>N300</f>
        <v>0</v>
      </c>
      <c r="O299" s="9">
        <f t="shared" si="31"/>
        <v>309.44256000000001</v>
      </c>
      <c r="P299" s="10">
        <f>P300</f>
        <v>0</v>
      </c>
      <c r="Q299" s="9">
        <f t="shared" si="30"/>
        <v>309.44256000000001</v>
      </c>
      <c r="R299" s="10">
        <f>R300</f>
        <v>0</v>
      </c>
      <c r="S299" s="9">
        <f t="shared" si="29"/>
        <v>309.44256000000001</v>
      </c>
      <c r="T299" s="9">
        <f>T300</f>
        <v>309.44256000000001</v>
      </c>
      <c r="U299" s="20">
        <f t="shared" si="28"/>
        <v>100</v>
      </c>
    </row>
    <row r="300" spans="1:21" ht="38.25">
      <c r="A300" s="11" t="s">
        <v>65</v>
      </c>
      <c r="B300" s="2" t="s">
        <v>4</v>
      </c>
      <c r="C300" s="2" t="s">
        <v>23</v>
      </c>
      <c r="D300" s="2" t="s">
        <v>25</v>
      </c>
      <c r="E300" s="1" t="s">
        <v>383</v>
      </c>
      <c r="F300" s="2">
        <v>600</v>
      </c>
      <c r="G300" s="7"/>
      <c r="H300" s="8"/>
      <c r="I300" s="7">
        <f t="shared" si="27"/>
        <v>0</v>
      </c>
      <c r="J300" s="8">
        <v>15.47213</v>
      </c>
      <c r="K300" s="7">
        <f t="shared" si="33"/>
        <v>15.47213</v>
      </c>
      <c r="L300" s="8">
        <v>293.97043000000002</v>
      </c>
      <c r="M300" s="9">
        <f t="shared" si="32"/>
        <v>309.44256000000001</v>
      </c>
      <c r="N300" s="10"/>
      <c r="O300" s="9">
        <f t="shared" si="31"/>
        <v>309.44256000000001</v>
      </c>
      <c r="P300" s="10"/>
      <c r="Q300" s="9">
        <f t="shared" si="30"/>
        <v>309.44256000000001</v>
      </c>
      <c r="R300" s="10"/>
      <c r="S300" s="9">
        <f t="shared" si="29"/>
        <v>309.44256000000001</v>
      </c>
      <c r="T300" s="9">
        <v>309.44256000000001</v>
      </c>
      <c r="U300" s="20">
        <f t="shared" si="28"/>
        <v>100</v>
      </c>
    </row>
    <row r="301" spans="1:21" ht="38.25">
      <c r="A301" s="11" t="s">
        <v>391</v>
      </c>
      <c r="B301" s="2" t="s">
        <v>4</v>
      </c>
      <c r="C301" s="2" t="s">
        <v>23</v>
      </c>
      <c r="D301" s="2" t="s">
        <v>25</v>
      </c>
      <c r="E301" s="1" t="s">
        <v>392</v>
      </c>
      <c r="F301" s="2"/>
      <c r="G301" s="7"/>
      <c r="H301" s="8"/>
      <c r="I301" s="7"/>
      <c r="J301" s="8"/>
      <c r="K301" s="7"/>
      <c r="L301" s="8"/>
      <c r="M301" s="9"/>
      <c r="N301" s="10"/>
      <c r="O301" s="9">
        <f t="shared" si="31"/>
        <v>0</v>
      </c>
      <c r="P301" s="10">
        <f>P302</f>
        <v>42.105260000000001</v>
      </c>
      <c r="Q301" s="9">
        <f t="shared" si="30"/>
        <v>42.105260000000001</v>
      </c>
      <c r="R301" s="10">
        <f>R302</f>
        <v>800</v>
      </c>
      <c r="S301" s="9">
        <f t="shared" si="29"/>
        <v>842.10526000000004</v>
      </c>
      <c r="T301" s="9">
        <f>T302</f>
        <v>0</v>
      </c>
      <c r="U301" s="20">
        <f t="shared" si="28"/>
        <v>0</v>
      </c>
    </row>
    <row r="302" spans="1:21" ht="38.25">
      <c r="A302" s="11" t="s">
        <v>65</v>
      </c>
      <c r="B302" s="2" t="s">
        <v>4</v>
      </c>
      <c r="C302" s="2" t="s">
        <v>23</v>
      </c>
      <c r="D302" s="2" t="s">
        <v>25</v>
      </c>
      <c r="E302" s="1" t="s">
        <v>392</v>
      </c>
      <c r="F302" s="2">
        <v>600</v>
      </c>
      <c r="G302" s="7"/>
      <c r="H302" s="8"/>
      <c r="I302" s="7"/>
      <c r="J302" s="8"/>
      <c r="K302" s="7"/>
      <c r="L302" s="8"/>
      <c r="M302" s="9"/>
      <c r="N302" s="10"/>
      <c r="O302" s="9">
        <f t="shared" si="31"/>
        <v>0</v>
      </c>
      <c r="P302" s="10">
        <v>42.105260000000001</v>
      </c>
      <c r="Q302" s="9">
        <f t="shared" si="30"/>
        <v>42.105260000000001</v>
      </c>
      <c r="R302" s="10">
        <v>800</v>
      </c>
      <c r="S302" s="9">
        <f t="shared" si="29"/>
        <v>842.10526000000004</v>
      </c>
      <c r="T302" s="9">
        <v>0</v>
      </c>
      <c r="U302" s="20">
        <f t="shared" si="28"/>
        <v>0</v>
      </c>
    </row>
    <row r="303" spans="1:21" ht="76.5" hidden="1">
      <c r="A303" s="3" t="s">
        <v>276</v>
      </c>
      <c r="B303" s="2" t="s">
        <v>4</v>
      </c>
      <c r="C303" s="2" t="s">
        <v>23</v>
      </c>
      <c r="D303" s="2" t="s">
        <v>25</v>
      </c>
      <c r="E303" s="1" t="s">
        <v>246</v>
      </c>
      <c r="F303" s="2"/>
      <c r="G303" s="7">
        <v>0</v>
      </c>
      <c r="H303" s="8">
        <f>H304</f>
        <v>0</v>
      </c>
      <c r="I303" s="7">
        <f t="shared" si="27"/>
        <v>0</v>
      </c>
      <c r="J303" s="8">
        <f>J304</f>
        <v>0</v>
      </c>
      <c r="K303" s="7">
        <f t="shared" si="33"/>
        <v>0</v>
      </c>
      <c r="L303" s="8">
        <f>L304</f>
        <v>0</v>
      </c>
      <c r="M303" s="9">
        <f t="shared" si="32"/>
        <v>0</v>
      </c>
      <c r="N303" s="10">
        <f>N304</f>
        <v>0</v>
      </c>
      <c r="O303" s="9">
        <f t="shared" si="31"/>
        <v>0</v>
      </c>
      <c r="P303" s="10">
        <f>P304</f>
        <v>0</v>
      </c>
      <c r="Q303" s="9">
        <f t="shared" si="30"/>
        <v>0</v>
      </c>
      <c r="R303" s="10">
        <f>R304</f>
        <v>0</v>
      </c>
      <c r="S303" s="9">
        <f t="shared" si="29"/>
        <v>0</v>
      </c>
      <c r="T303" s="9">
        <f>T304</f>
        <v>0</v>
      </c>
      <c r="U303" s="20">
        <v>0</v>
      </c>
    </row>
    <row r="304" spans="1:21" ht="38.25" hidden="1">
      <c r="A304" s="3" t="s">
        <v>65</v>
      </c>
      <c r="B304" s="2" t="s">
        <v>4</v>
      </c>
      <c r="C304" s="2" t="s">
        <v>23</v>
      </c>
      <c r="D304" s="2" t="s">
        <v>25</v>
      </c>
      <c r="E304" s="1" t="s">
        <v>246</v>
      </c>
      <c r="F304" s="2">
        <v>600</v>
      </c>
      <c r="G304" s="7">
        <v>0</v>
      </c>
      <c r="H304" s="8"/>
      <c r="I304" s="7">
        <f t="shared" si="27"/>
        <v>0</v>
      </c>
      <c r="J304" s="8"/>
      <c r="K304" s="7">
        <f t="shared" si="33"/>
        <v>0</v>
      </c>
      <c r="L304" s="8"/>
      <c r="M304" s="9">
        <f t="shared" si="32"/>
        <v>0</v>
      </c>
      <c r="N304" s="10"/>
      <c r="O304" s="9">
        <f t="shared" si="31"/>
        <v>0</v>
      </c>
      <c r="P304" s="10"/>
      <c r="Q304" s="9">
        <f t="shared" si="30"/>
        <v>0</v>
      </c>
      <c r="R304" s="10"/>
      <c r="S304" s="9">
        <f t="shared" si="29"/>
        <v>0</v>
      </c>
      <c r="T304" s="9">
        <v>0</v>
      </c>
      <c r="U304" s="20">
        <v>0</v>
      </c>
    </row>
    <row r="305" spans="1:21" ht="51">
      <c r="A305" s="3" t="s">
        <v>277</v>
      </c>
      <c r="B305" s="2" t="s">
        <v>4</v>
      </c>
      <c r="C305" s="2" t="s">
        <v>23</v>
      </c>
      <c r="D305" s="2" t="s">
        <v>25</v>
      </c>
      <c r="E305" s="1" t="s">
        <v>251</v>
      </c>
      <c r="F305" s="2"/>
      <c r="G305" s="7">
        <v>4818.3250600000001</v>
      </c>
      <c r="H305" s="8">
        <f>H306</f>
        <v>0</v>
      </c>
      <c r="I305" s="7">
        <f t="shared" si="27"/>
        <v>4818.3250600000001</v>
      </c>
      <c r="J305" s="8">
        <f>J306</f>
        <v>0</v>
      </c>
      <c r="K305" s="7">
        <f t="shared" si="33"/>
        <v>4818.3250600000001</v>
      </c>
      <c r="L305" s="8">
        <f>L306</f>
        <v>0</v>
      </c>
      <c r="M305" s="9">
        <f t="shared" si="32"/>
        <v>4818.3250600000001</v>
      </c>
      <c r="N305" s="10">
        <f>N306</f>
        <v>0</v>
      </c>
      <c r="O305" s="9">
        <f t="shared" si="31"/>
        <v>4818.3250600000001</v>
      </c>
      <c r="P305" s="10">
        <f>P306</f>
        <v>0</v>
      </c>
      <c r="Q305" s="9">
        <f t="shared" si="30"/>
        <v>4818.3250600000001</v>
      </c>
      <c r="R305" s="10">
        <f>R306</f>
        <v>0</v>
      </c>
      <c r="S305" s="9">
        <f t="shared" si="29"/>
        <v>4818.3250600000001</v>
      </c>
      <c r="T305" s="9">
        <f>T306</f>
        <v>4818.3250600000001</v>
      </c>
      <c r="U305" s="20">
        <f t="shared" si="28"/>
        <v>100</v>
      </c>
    </row>
    <row r="306" spans="1:21" ht="38.25">
      <c r="A306" s="3" t="s">
        <v>65</v>
      </c>
      <c r="B306" s="2" t="s">
        <v>4</v>
      </c>
      <c r="C306" s="2" t="s">
        <v>23</v>
      </c>
      <c r="D306" s="2" t="s">
        <v>25</v>
      </c>
      <c r="E306" s="1" t="s">
        <v>251</v>
      </c>
      <c r="F306" s="2">
        <v>600</v>
      </c>
      <c r="G306" s="7">
        <v>4818.3250600000001</v>
      </c>
      <c r="H306" s="8"/>
      <c r="I306" s="7">
        <f t="shared" si="27"/>
        <v>4818.3250600000001</v>
      </c>
      <c r="J306" s="8"/>
      <c r="K306" s="7">
        <f t="shared" si="33"/>
        <v>4818.3250600000001</v>
      </c>
      <c r="L306" s="8"/>
      <c r="M306" s="9">
        <f t="shared" si="32"/>
        <v>4818.3250600000001</v>
      </c>
      <c r="N306" s="10"/>
      <c r="O306" s="9">
        <f t="shared" si="31"/>
        <v>4818.3250600000001</v>
      </c>
      <c r="P306" s="10"/>
      <c r="Q306" s="9">
        <f t="shared" si="30"/>
        <v>4818.3250600000001</v>
      </c>
      <c r="R306" s="10"/>
      <c r="S306" s="9">
        <f t="shared" si="29"/>
        <v>4818.3250600000001</v>
      </c>
      <c r="T306" s="9">
        <v>4818.3250600000001</v>
      </c>
      <c r="U306" s="20">
        <f t="shared" si="28"/>
        <v>100</v>
      </c>
    </row>
    <row r="307" spans="1:21" ht="38.25">
      <c r="A307" s="3" t="s">
        <v>349</v>
      </c>
      <c r="B307" s="2" t="s">
        <v>4</v>
      </c>
      <c r="C307" s="2" t="s">
        <v>23</v>
      </c>
      <c r="D307" s="2" t="s">
        <v>25</v>
      </c>
      <c r="E307" s="14" t="s">
        <v>261</v>
      </c>
      <c r="F307" s="2"/>
      <c r="G307" s="7">
        <v>2420.5845500000005</v>
      </c>
      <c r="H307" s="8">
        <f>H308</f>
        <v>0</v>
      </c>
      <c r="I307" s="7">
        <f t="shared" si="27"/>
        <v>2420.5845500000005</v>
      </c>
      <c r="J307" s="8">
        <f>J308</f>
        <v>0</v>
      </c>
      <c r="K307" s="7">
        <f t="shared" si="33"/>
        <v>2420.5845500000005</v>
      </c>
      <c r="L307" s="8">
        <f>L308</f>
        <v>0</v>
      </c>
      <c r="M307" s="9">
        <f t="shared" si="32"/>
        <v>2420.5845500000005</v>
      </c>
      <c r="N307" s="10">
        <f>N308</f>
        <v>0</v>
      </c>
      <c r="O307" s="9">
        <f t="shared" si="31"/>
        <v>2420.5845500000005</v>
      </c>
      <c r="P307" s="10">
        <f>P308</f>
        <v>0</v>
      </c>
      <c r="Q307" s="9">
        <f t="shared" si="30"/>
        <v>2420.5845500000005</v>
      </c>
      <c r="R307" s="10">
        <f>R308</f>
        <v>0</v>
      </c>
      <c r="S307" s="9">
        <f t="shared" si="29"/>
        <v>2420.5845500000005</v>
      </c>
      <c r="T307" s="9">
        <f>T308</f>
        <v>1056.7905800000001</v>
      </c>
      <c r="U307" s="20">
        <f t="shared" si="28"/>
        <v>43.658486542021421</v>
      </c>
    </row>
    <row r="308" spans="1:21" ht="38.25">
      <c r="A308" s="3" t="s">
        <v>65</v>
      </c>
      <c r="B308" s="2" t="s">
        <v>4</v>
      </c>
      <c r="C308" s="2" t="s">
        <v>23</v>
      </c>
      <c r="D308" s="2" t="s">
        <v>25</v>
      </c>
      <c r="E308" s="14" t="s">
        <v>261</v>
      </c>
      <c r="F308" s="2">
        <v>600</v>
      </c>
      <c r="G308" s="7">
        <v>2420.5845500000005</v>
      </c>
      <c r="H308" s="8"/>
      <c r="I308" s="7">
        <f t="shared" si="27"/>
        <v>2420.5845500000005</v>
      </c>
      <c r="J308" s="8"/>
      <c r="K308" s="7">
        <f t="shared" si="33"/>
        <v>2420.5845500000005</v>
      </c>
      <c r="L308" s="8"/>
      <c r="M308" s="9">
        <f t="shared" si="32"/>
        <v>2420.5845500000005</v>
      </c>
      <c r="N308" s="10"/>
      <c r="O308" s="9">
        <f t="shared" si="31"/>
        <v>2420.5845500000005</v>
      </c>
      <c r="P308" s="10"/>
      <c r="Q308" s="9">
        <f t="shared" si="30"/>
        <v>2420.5845500000005</v>
      </c>
      <c r="R308" s="10"/>
      <c r="S308" s="9">
        <f t="shared" si="29"/>
        <v>2420.5845500000005</v>
      </c>
      <c r="T308" s="9">
        <v>1056.7905800000001</v>
      </c>
      <c r="U308" s="20">
        <f t="shared" si="28"/>
        <v>43.658486542021421</v>
      </c>
    </row>
    <row r="309" spans="1:21" ht="102">
      <c r="A309" s="3" t="s">
        <v>342</v>
      </c>
      <c r="B309" s="2" t="s">
        <v>4</v>
      </c>
      <c r="C309" s="2" t="s">
        <v>23</v>
      </c>
      <c r="D309" s="2" t="s">
        <v>25</v>
      </c>
      <c r="E309" s="14" t="s">
        <v>262</v>
      </c>
      <c r="F309" s="2"/>
      <c r="G309" s="7">
        <v>16571.45246</v>
      </c>
      <c r="H309" s="8">
        <f>H310</f>
        <v>0</v>
      </c>
      <c r="I309" s="7">
        <f t="shared" si="27"/>
        <v>16571.45246</v>
      </c>
      <c r="J309" s="8">
        <f>J310</f>
        <v>0</v>
      </c>
      <c r="K309" s="7">
        <f t="shared" si="33"/>
        <v>16571.45246</v>
      </c>
      <c r="L309" s="8">
        <f>L310</f>
        <v>0</v>
      </c>
      <c r="M309" s="9">
        <f t="shared" si="32"/>
        <v>16571.45246</v>
      </c>
      <c r="N309" s="10">
        <f>N310</f>
        <v>0</v>
      </c>
      <c r="O309" s="9">
        <f t="shared" si="31"/>
        <v>16571.45246</v>
      </c>
      <c r="P309" s="10">
        <f>P310</f>
        <v>0</v>
      </c>
      <c r="Q309" s="9">
        <f t="shared" si="30"/>
        <v>16571.45246</v>
      </c>
      <c r="R309" s="10">
        <f>R310</f>
        <v>0</v>
      </c>
      <c r="S309" s="9">
        <f t="shared" si="29"/>
        <v>16571.45246</v>
      </c>
      <c r="T309" s="9">
        <f>T310</f>
        <v>10303.53249</v>
      </c>
      <c r="U309" s="20">
        <f t="shared" si="28"/>
        <v>62.176399533297158</v>
      </c>
    </row>
    <row r="310" spans="1:21" ht="38.25">
      <c r="A310" s="3" t="s">
        <v>65</v>
      </c>
      <c r="B310" s="2" t="s">
        <v>4</v>
      </c>
      <c r="C310" s="2" t="s">
        <v>23</v>
      </c>
      <c r="D310" s="2" t="s">
        <v>25</v>
      </c>
      <c r="E310" s="14" t="s">
        <v>262</v>
      </c>
      <c r="F310" s="2">
        <v>600</v>
      </c>
      <c r="G310" s="7">
        <v>16571.45246</v>
      </c>
      <c r="H310" s="8"/>
      <c r="I310" s="7">
        <f t="shared" si="27"/>
        <v>16571.45246</v>
      </c>
      <c r="J310" s="8"/>
      <c r="K310" s="7">
        <f t="shared" si="33"/>
        <v>16571.45246</v>
      </c>
      <c r="L310" s="8"/>
      <c r="M310" s="9">
        <f t="shared" si="32"/>
        <v>16571.45246</v>
      </c>
      <c r="N310" s="10"/>
      <c r="O310" s="9">
        <f t="shared" si="31"/>
        <v>16571.45246</v>
      </c>
      <c r="P310" s="10"/>
      <c r="Q310" s="9">
        <f t="shared" si="30"/>
        <v>16571.45246</v>
      </c>
      <c r="R310" s="10"/>
      <c r="S310" s="9">
        <f t="shared" si="29"/>
        <v>16571.45246</v>
      </c>
      <c r="T310" s="9">
        <v>10303.53249</v>
      </c>
      <c r="U310" s="20">
        <f t="shared" si="28"/>
        <v>62.176399533297158</v>
      </c>
    </row>
    <row r="311" spans="1:21" ht="15.75">
      <c r="A311" s="3" t="s">
        <v>132</v>
      </c>
      <c r="B311" s="2" t="s">
        <v>4</v>
      </c>
      <c r="C311" s="2" t="s">
        <v>23</v>
      </c>
      <c r="D311" s="2" t="s">
        <v>20</v>
      </c>
      <c r="E311" s="1" t="s">
        <v>133</v>
      </c>
      <c r="F311" s="2"/>
      <c r="G311" s="7">
        <v>31692.701340000003</v>
      </c>
      <c r="H311" s="8">
        <f>H312</f>
        <v>0</v>
      </c>
      <c r="I311" s="7">
        <f t="shared" si="27"/>
        <v>31692.701340000003</v>
      </c>
      <c r="J311" s="8">
        <f>J312</f>
        <v>0</v>
      </c>
      <c r="K311" s="7">
        <f t="shared" si="33"/>
        <v>31692.701340000003</v>
      </c>
      <c r="L311" s="8">
        <f>L312</f>
        <v>0</v>
      </c>
      <c r="M311" s="9">
        <f t="shared" si="32"/>
        <v>31692.701340000003</v>
      </c>
      <c r="N311" s="10">
        <f>N312</f>
        <v>0</v>
      </c>
      <c r="O311" s="9">
        <f t="shared" si="31"/>
        <v>31692.701340000003</v>
      </c>
      <c r="P311" s="10">
        <f>P312</f>
        <v>-2925.65</v>
      </c>
      <c r="Q311" s="9">
        <f t="shared" si="30"/>
        <v>28767.051340000002</v>
      </c>
      <c r="R311" s="10">
        <f>R312</f>
        <v>420.90499999999997</v>
      </c>
      <c r="S311" s="9">
        <f t="shared" si="29"/>
        <v>29187.956340000001</v>
      </c>
      <c r="T311" s="9">
        <f>T312</f>
        <v>22930.698</v>
      </c>
      <c r="U311" s="20">
        <f t="shared" si="28"/>
        <v>78.562190969756671</v>
      </c>
    </row>
    <row r="312" spans="1:21" ht="38.25">
      <c r="A312" s="3" t="s">
        <v>65</v>
      </c>
      <c r="B312" s="2" t="s">
        <v>4</v>
      </c>
      <c r="C312" s="2" t="s">
        <v>23</v>
      </c>
      <c r="D312" s="2" t="s">
        <v>20</v>
      </c>
      <c r="E312" s="1" t="s">
        <v>133</v>
      </c>
      <c r="F312" s="2">
        <v>600</v>
      </c>
      <c r="G312" s="7">
        <v>31692.701340000003</v>
      </c>
      <c r="H312" s="8"/>
      <c r="I312" s="7">
        <f t="shared" si="27"/>
        <v>31692.701340000003</v>
      </c>
      <c r="J312" s="8"/>
      <c r="K312" s="7">
        <f t="shared" si="33"/>
        <v>31692.701340000003</v>
      </c>
      <c r="L312" s="8"/>
      <c r="M312" s="9">
        <f t="shared" si="32"/>
        <v>31692.701340000003</v>
      </c>
      <c r="N312" s="10"/>
      <c r="O312" s="9">
        <f t="shared" si="31"/>
        <v>31692.701340000003</v>
      </c>
      <c r="P312" s="10">
        <v>-2925.65</v>
      </c>
      <c r="Q312" s="9">
        <f t="shared" si="30"/>
        <v>28767.051340000002</v>
      </c>
      <c r="R312" s="10">
        <f>12.971+40.813+367.121</f>
        <v>420.90499999999997</v>
      </c>
      <c r="S312" s="9">
        <f t="shared" si="29"/>
        <v>29187.956340000001</v>
      </c>
      <c r="T312" s="9">
        <v>22930.698</v>
      </c>
      <c r="U312" s="20">
        <f t="shared" si="28"/>
        <v>78.562190969756671</v>
      </c>
    </row>
    <row r="313" spans="1:21" ht="38.25">
      <c r="A313" s="3" t="s">
        <v>134</v>
      </c>
      <c r="B313" s="2" t="s">
        <v>4</v>
      </c>
      <c r="C313" s="2" t="s">
        <v>23</v>
      </c>
      <c r="D313" s="2" t="s">
        <v>20</v>
      </c>
      <c r="E313" s="1" t="s">
        <v>137</v>
      </c>
      <c r="F313" s="2"/>
      <c r="G313" s="7">
        <v>1035</v>
      </c>
      <c r="H313" s="8">
        <f>H314</f>
        <v>0</v>
      </c>
      <c r="I313" s="7">
        <f t="shared" si="27"/>
        <v>1035</v>
      </c>
      <c r="J313" s="8">
        <f>J314</f>
        <v>0</v>
      </c>
      <c r="K313" s="7">
        <f t="shared" si="33"/>
        <v>1035</v>
      </c>
      <c r="L313" s="8">
        <f>L314</f>
        <v>0</v>
      </c>
      <c r="M313" s="9">
        <f t="shared" si="32"/>
        <v>1035</v>
      </c>
      <c r="N313" s="10">
        <f>N314</f>
        <v>0</v>
      </c>
      <c r="O313" s="9">
        <f t="shared" si="31"/>
        <v>1035</v>
      </c>
      <c r="P313" s="10">
        <f>P314</f>
        <v>0</v>
      </c>
      <c r="Q313" s="9">
        <f t="shared" si="30"/>
        <v>1035</v>
      </c>
      <c r="R313" s="10">
        <f>R314</f>
        <v>-114.99936</v>
      </c>
      <c r="S313" s="9">
        <f t="shared" si="29"/>
        <v>920.00063999999998</v>
      </c>
      <c r="T313" s="9">
        <f>T314</f>
        <v>673.08333000000005</v>
      </c>
      <c r="U313" s="20">
        <f t="shared" si="28"/>
        <v>73.161180627004782</v>
      </c>
    </row>
    <row r="314" spans="1:21" ht="38.25">
      <c r="A314" s="3" t="s">
        <v>65</v>
      </c>
      <c r="B314" s="2" t="s">
        <v>4</v>
      </c>
      <c r="C314" s="2" t="s">
        <v>23</v>
      </c>
      <c r="D314" s="2" t="s">
        <v>20</v>
      </c>
      <c r="E314" s="1" t="s">
        <v>137</v>
      </c>
      <c r="F314" s="2">
        <v>600</v>
      </c>
      <c r="G314" s="7">
        <v>1035</v>
      </c>
      <c r="H314" s="8"/>
      <c r="I314" s="7">
        <f t="shared" si="27"/>
        <v>1035</v>
      </c>
      <c r="J314" s="8"/>
      <c r="K314" s="7">
        <f t="shared" si="33"/>
        <v>1035</v>
      </c>
      <c r="L314" s="8"/>
      <c r="M314" s="9">
        <f t="shared" si="32"/>
        <v>1035</v>
      </c>
      <c r="N314" s="10"/>
      <c r="O314" s="9">
        <f t="shared" si="31"/>
        <v>1035</v>
      </c>
      <c r="P314" s="10"/>
      <c r="Q314" s="9">
        <f t="shared" si="30"/>
        <v>1035</v>
      </c>
      <c r="R314" s="10">
        <v>-114.99936</v>
      </c>
      <c r="S314" s="9">
        <f t="shared" si="29"/>
        <v>920.00063999999998</v>
      </c>
      <c r="T314" s="9">
        <v>673.08333000000005</v>
      </c>
      <c r="U314" s="20">
        <f t="shared" si="28"/>
        <v>73.161180627004782</v>
      </c>
    </row>
    <row r="315" spans="1:21" ht="38.25">
      <c r="A315" s="3" t="s">
        <v>135</v>
      </c>
      <c r="B315" s="2" t="s">
        <v>4</v>
      </c>
      <c r="C315" s="2" t="s">
        <v>23</v>
      </c>
      <c r="D315" s="2" t="s">
        <v>20</v>
      </c>
      <c r="E315" s="1" t="s">
        <v>138</v>
      </c>
      <c r="F315" s="2"/>
      <c r="G315" s="7">
        <v>92</v>
      </c>
      <c r="H315" s="8">
        <f>H316</f>
        <v>0</v>
      </c>
      <c r="I315" s="7">
        <f t="shared" ref="I315:I385" si="34">G315+H315</f>
        <v>92</v>
      </c>
      <c r="J315" s="8">
        <f>J316</f>
        <v>0</v>
      </c>
      <c r="K315" s="7">
        <f t="shared" si="33"/>
        <v>92</v>
      </c>
      <c r="L315" s="8">
        <f>L316</f>
        <v>0</v>
      </c>
      <c r="M315" s="9">
        <f t="shared" si="32"/>
        <v>92</v>
      </c>
      <c r="N315" s="10">
        <f>N316</f>
        <v>0</v>
      </c>
      <c r="O315" s="9">
        <f t="shared" si="31"/>
        <v>92</v>
      </c>
      <c r="P315" s="10">
        <f>P316</f>
        <v>0</v>
      </c>
      <c r="Q315" s="9">
        <f t="shared" si="30"/>
        <v>92</v>
      </c>
      <c r="R315" s="10">
        <f>R316</f>
        <v>0</v>
      </c>
      <c r="S315" s="9">
        <f t="shared" si="29"/>
        <v>92</v>
      </c>
      <c r="T315" s="9">
        <f>T316</f>
        <v>92</v>
      </c>
      <c r="U315" s="20">
        <f t="shared" si="28"/>
        <v>100</v>
      </c>
    </row>
    <row r="316" spans="1:21" ht="38.25">
      <c r="A316" s="3" t="s">
        <v>65</v>
      </c>
      <c r="B316" s="2" t="s">
        <v>4</v>
      </c>
      <c r="C316" s="2" t="s">
        <v>23</v>
      </c>
      <c r="D316" s="2" t="s">
        <v>20</v>
      </c>
      <c r="E316" s="1" t="s">
        <v>138</v>
      </c>
      <c r="F316" s="2">
        <v>600</v>
      </c>
      <c r="G316" s="7">
        <v>92</v>
      </c>
      <c r="H316" s="8"/>
      <c r="I316" s="7">
        <f t="shared" si="34"/>
        <v>92</v>
      </c>
      <c r="J316" s="8"/>
      <c r="K316" s="7">
        <f t="shared" si="33"/>
        <v>92</v>
      </c>
      <c r="L316" s="8"/>
      <c r="M316" s="9">
        <f t="shared" si="32"/>
        <v>92</v>
      </c>
      <c r="N316" s="10"/>
      <c r="O316" s="9">
        <f t="shared" si="31"/>
        <v>92</v>
      </c>
      <c r="P316" s="10"/>
      <c r="Q316" s="9">
        <f t="shared" si="30"/>
        <v>92</v>
      </c>
      <c r="R316" s="10"/>
      <c r="S316" s="9">
        <f t="shared" si="29"/>
        <v>92</v>
      </c>
      <c r="T316" s="9">
        <v>92</v>
      </c>
      <c r="U316" s="20">
        <f t="shared" si="28"/>
        <v>100</v>
      </c>
    </row>
    <row r="317" spans="1:21" ht="76.5">
      <c r="A317" s="3" t="s">
        <v>344</v>
      </c>
      <c r="B317" s="2" t="s">
        <v>4</v>
      </c>
      <c r="C317" s="2" t="s">
        <v>23</v>
      </c>
      <c r="D317" s="2" t="s">
        <v>20</v>
      </c>
      <c r="E317" s="14" t="s">
        <v>139</v>
      </c>
      <c r="F317" s="2"/>
      <c r="G317" s="7">
        <v>1312.0303699999999</v>
      </c>
      <c r="H317" s="8">
        <f>H318</f>
        <v>0</v>
      </c>
      <c r="I317" s="7">
        <f t="shared" si="34"/>
        <v>1312.0303699999999</v>
      </c>
      <c r="J317" s="8">
        <f>J318</f>
        <v>0</v>
      </c>
      <c r="K317" s="7">
        <f t="shared" si="33"/>
        <v>1312.0303699999999</v>
      </c>
      <c r="L317" s="8">
        <f>L318</f>
        <v>0</v>
      </c>
      <c r="M317" s="9">
        <f t="shared" si="32"/>
        <v>1312.0303699999999</v>
      </c>
      <c r="N317" s="10">
        <f>N318</f>
        <v>0</v>
      </c>
      <c r="O317" s="9">
        <f t="shared" si="31"/>
        <v>1312.0303699999999</v>
      </c>
      <c r="P317" s="10">
        <f>P318</f>
        <v>0</v>
      </c>
      <c r="Q317" s="9">
        <f t="shared" si="30"/>
        <v>1312.0303699999999</v>
      </c>
      <c r="R317" s="10">
        <f>R318</f>
        <v>0</v>
      </c>
      <c r="S317" s="9">
        <f t="shared" si="29"/>
        <v>1312.0303699999999</v>
      </c>
      <c r="T317" s="9">
        <f>T318</f>
        <v>984</v>
      </c>
      <c r="U317" s="20">
        <f t="shared" si="28"/>
        <v>74.998263950246823</v>
      </c>
    </row>
    <row r="318" spans="1:21" ht="38.25">
      <c r="A318" s="3" t="s">
        <v>65</v>
      </c>
      <c r="B318" s="2" t="s">
        <v>4</v>
      </c>
      <c r="C318" s="2" t="s">
        <v>23</v>
      </c>
      <c r="D318" s="2" t="s">
        <v>20</v>
      </c>
      <c r="E318" s="14" t="s">
        <v>139</v>
      </c>
      <c r="F318" s="2">
        <v>600</v>
      </c>
      <c r="G318" s="7">
        <v>1312.0303699999999</v>
      </c>
      <c r="H318" s="8"/>
      <c r="I318" s="7">
        <f t="shared" si="34"/>
        <v>1312.0303699999999</v>
      </c>
      <c r="J318" s="8"/>
      <c r="K318" s="7">
        <f t="shared" si="33"/>
        <v>1312.0303699999999</v>
      </c>
      <c r="L318" s="8"/>
      <c r="M318" s="9">
        <f t="shared" si="32"/>
        <v>1312.0303699999999</v>
      </c>
      <c r="N318" s="10"/>
      <c r="O318" s="9">
        <f t="shared" si="31"/>
        <v>1312.0303699999999</v>
      </c>
      <c r="P318" s="10"/>
      <c r="Q318" s="9">
        <f t="shared" si="30"/>
        <v>1312.0303699999999</v>
      </c>
      <c r="R318" s="10"/>
      <c r="S318" s="9">
        <f t="shared" si="29"/>
        <v>1312.0303699999999</v>
      </c>
      <c r="T318" s="9">
        <v>984</v>
      </c>
      <c r="U318" s="20">
        <f t="shared" si="28"/>
        <v>74.998263950246823</v>
      </c>
    </row>
    <row r="319" spans="1:21" ht="63.75" hidden="1">
      <c r="A319" s="3" t="s">
        <v>136</v>
      </c>
      <c r="B319" s="2" t="s">
        <v>4</v>
      </c>
      <c r="C319" s="2" t="s">
        <v>23</v>
      </c>
      <c r="D319" s="2" t="s">
        <v>20</v>
      </c>
      <c r="E319" s="14" t="s">
        <v>140</v>
      </c>
      <c r="F319" s="2"/>
      <c r="G319" s="7">
        <v>414.32538</v>
      </c>
      <c r="H319" s="8">
        <f>H320</f>
        <v>-414.32538</v>
      </c>
      <c r="I319" s="7">
        <f t="shared" si="34"/>
        <v>0</v>
      </c>
      <c r="J319" s="8">
        <f>J320</f>
        <v>0</v>
      </c>
      <c r="K319" s="7">
        <f t="shared" si="33"/>
        <v>0</v>
      </c>
      <c r="L319" s="8">
        <f>L320</f>
        <v>0</v>
      </c>
      <c r="M319" s="9">
        <f t="shared" si="32"/>
        <v>0</v>
      </c>
      <c r="N319" s="10">
        <f>N320</f>
        <v>0</v>
      </c>
      <c r="O319" s="9">
        <f t="shared" si="31"/>
        <v>0</v>
      </c>
      <c r="P319" s="10">
        <f>P320</f>
        <v>0</v>
      </c>
      <c r="Q319" s="9">
        <f t="shared" si="30"/>
        <v>0</v>
      </c>
      <c r="R319" s="10">
        <f>R320</f>
        <v>0</v>
      </c>
      <c r="S319" s="9">
        <f t="shared" si="29"/>
        <v>0</v>
      </c>
      <c r="T319" s="9">
        <f>T320</f>
        <v>0</v>
      </c>
      <c r="U319" s="20">
        <v>0</v>
      </c>
    </row>
    <row r="320" spans="1:21" ht="38.25" hidden="1">
      <c r="A320" s="3" t="s">
        <v>65</v>
      </c>
      <c r="B320" s="2" t="s">
        <v>4</v>
      </c>
      <c r="C320" s="2" t="s">
        <v>23</v>
      </c>
      <c r="D320" s="2" t="s">
        <v>20</v>
      </c>
      <c r="E320" s="14" t="s">
        <v>140</v>
      </c>
      <c r="F320" s="2">
        <v>600</v>
      </c>
      <c r="G320" s="7">
        <v>414.32538</v>
      </c>
      <c r="H320" s="8">
        <v>-414.32538</v>
      </c>
      <c r="I320" s="7">
        <f t="shared" si="34"/>
        <v>0</v>
      </c>
      <c r="J320" s="8"/>
      <c r="K320" s="7">
        <f t="shared" si="33"/>
        <v>0</v>
      </c>
      <c r="L320" s="8"/>
      <c r="M320" s="9">
        <f t="shared" si="32"/>
        <v>0</v>
      </c>
      <c r="N320" s="10"/>
      <c r="O320" s="9">
        <f t="shared" si="31"/>
        <v>0</v>
      </c>
      <c r="P320" s="10"/>
      <c r="Q320" s="9">
        <f t="shared" si="30"/>
        <v>0</v>
      </c>
      <c r="R320" s="10"/>
      <c r="S320" s="9">
        <f t="shared" si="29"/>
        <v>0</v>
      </c>
      <c r="T320" s="9">
        <v>0</v>
      </c>
      <c r="U320" s="20">
        <v>0</v>
      </c>
    </row>
    <row r="321" spans="1:21" ht="63.75">
      <c r="A321" s="3" t="s">
        <v>136</v>
      </c>
      <c r="B321" s="2" t="s">
        <v>4</v>
      </c>
      <c r="C321" s="2" t="s">
        <v>23</v>
      </c>
      <c r="D321" s="2" t="s">
        <v>20</v>
      </c>
      <c r="E321" s="14" t="s">
        <v>337</v>
      </c>
      <c r="F321" s="2"/>
      <c r="G321" s="7">
        <v>0</v>
      </c>
      <c r="H321" s="8">
        <f>H322</f>
        <v>414.32538</v>
      </c>
      <c r="I321" s="7">
        <f t="shared" si="34"/>
        <v>414.32538</v>
      </c>
      <c r="J321" s="8">
        <f>J322</f>
        <v>0</v>
      </c>
      <c r="K321" s="7">
        <f t="shared" si="33"/>
        <v>414.32538</v>
      </c>
      <c r="L321" s="8">
        <f>L322</f>
        <v>0</v>
      </c>
      <c r="M321" s="9">
        <f t="shared" si="32"/>
        <v>414.32538</v>
      </c>
      <c r="N321" s="10">
        <f>N322</f>
        <v>0</v>
      </c>
      <c r="O321" s="9">
        <f t="shared" si="31"/>
        <v>414.32538</v>
      </c>
      <c r="P321" s="10">
        <f>P322</f>
        <v>0</v>
      </c>
      <c r="Q321" s="9">
        <f t="shared" si="30"/>
        <v>414.32538</v>
      </c>
      <c r="R321" s="10">
        <f>R322</f>
        <v>0</v>
      </c>
      <c r="S321" s="9">
        <f t="shared" si="29"/>
        <v>414.32538</v>
      </c>
      <c r="T321" s="9">
        <f>T322</f>
        <v>414.32538</v>
      </c>
      <c r="U321" s="20">
        <f t="shared" si="28"/>
        <v>100</v>
      </c>
    </row>
    <row r="322" spans="1:21" ht="38.25">
      <c r="A322" s="3" t="s">
        <v>65</v>
      </c>
      <c r="B322" s="2" t="s">
        <v>4</v>
      </c>
      <c r="C322" s="2" t="s">
        <v>23</v>
      </c>
      <c r="D322" s="2" t="s">
        <v>20</v>
      </c>
      <c r="E322" s="14" t="s">
        <v>337</v>
      </c>
      <c r="F322" s="2">
        <v>600</v>
      </c>
      <c r="G322" s="7">
        <v>0</v>
      </c>
      <c r="H322" s="8">
        <v>414.32538</v>
      </c>
      <c r="I322" s="7">
        <f t="shared" si="34"/>
        <v>414.32538</v>
      </c>
      <c r="J322" s="8"/>
      <c r="K322" s="7">
        <f t="shared" si="33"/>
        <v>414.32538</v>
      </c>
      <c r="L322" s="8"/>
      <c r="M322" s="9">
        <f t="shared" si="32"/>
        <v>414.32538</v>
      </c>
      <c r="N322" s="10"/>
      <c r="O322" s="9">
        <f t="shared" si="31"/>
        <v>414.32538</v>
      </c>
      <c r="P322" s="10"/>
      <c r="Q322" s="9">
        <f t="shared" si="30"/>
        <v>414.32538</v>
      </c>
      <c r="R322" s="10"/>
      <c r="S322" s="9">
        <f t="shared" si="29"/>
        <v>414.32538</v>
      </c>
      <c r="T322" s="9">
        <v>414.32538</v>
      </c>
      <c r="U322" s="20">
        <f t="shared" si="28"/>
        <v>100</v>
      </c>
    </row>
    <row r="323" spans="1:21" ht="89.25">
      <c r="A323" s="3" t="s">
        <v>345</v>
      </c>
      <c r="B323" s="2" t="s">
        <v>4</v>
      </c>
      <c r="C323" s="2" t="s">
        <v>23</v>
      </c>
      <c r="D323" s="2" t="s">
        <v>20</v>
      </c>
      <c r="E323" s="14" t="s">
        <v>142</v>
      </c>
      <c r="F323" s="2"/>
      <c r="G323" s="7">
        <v>2131.4047</v>
      </c>
      <c r="H323" s="8">
        <f>H324</f>
        <v>0</v>
      </c>
      <c r="I323" s="7">
        <f t="shared" si="34"/>
        <v>2131.4047</v>
      </c>
      <c r="J323" s="8">
        <f>J324</f>
        <v>0</v>
      </c>
      <c r="K323" s="7">
        <f t="shared" si="33"/>
        <v>2131.4047</v>
      </c>
      <c r="L323" s="8">
        <f>L324</f>
        <v>0</v>
      </c>
      <c r="M323" s="9">
        <f t="shared" si="32"/>
        <v>2131.4047</v>
      </c>
      <c r="N323" s="10">
        <f>N324</f>
        <v>0</v>
      </c>
      <c r="O323" s="9">
        <f t="shared" si="31"/>
        <v>2131.4047</v>
      </c>
      <c r="P323" s="10">
        <f>P324</f>
        <v>0</v>
      </c>
      <c r="Q323" s="9">
        <f t="shared" si="30"/>
        <v>2131.4047</v>
      </c>
      <c r="R323" s="10">
        <f>R324</f>
        <v>0</v>
      </c>
      <c r="S323" s="9">
        <f t="shared" si="29"/>
        <v>2131.4047</v>
      </c>
      <c r="T323" s="9">
        <f>T324</f>
        <v>1598.5535199999999</v>
      </c>
      <c r="U323" s="20">
        <f t="shared" si="28"/>
        <v>74.999999765412923</v>
      </c>
    </row>
    <row r="324" spans="1:21" ht="38.25">
      <c r="A324" s="3" t="s">
        <v>65</v>
      </c>
      <c r="B324" s="2" t="s">
        <v>4</v>
      </c>
      <c r="C324" s="2" t="s">
        <v>23</v>
      </c>
      <c r="D324" s="2" t="s">
        <v>20</v>
      </c>
      <c r="E324" s="14" t="s">
        <v>142</v>
      </c>
      <c r="F324" s="2">
        <v>600</v>
      </c>
      <c r="G324" s="7">
        <v>2131.4047</v>
      </c>
      <c r="H324" s="8"/>
      <c r="I324" s="7">
        <f t="shared" si="34"/>
        <v>2131.4047</v>
      </c>
      <c r="J324" s="8"/>
      <c r="K324" s="7">
        <f t="shared" si="33"/>
        <v>2131.4047</v>
      </c>
      <c r="L324" s="8"/>
      <c r="M324" s="9">
        <f t="shared" si="32"/>
        <v>2131.4047</v>
      </c>
      <c r="N324" s="10"/>
      <c r="O324" s="9">
        <f t="shared" si="31"/>
        <v>2131.4047</v>
      </c>
      <c r="P324" s="10"/>
      <c r="Q324" s="9">
        <f t="shared" si="30"/>
        <v>2131.4047</v>
      </c>
      <c r="R324" s="10"/>
      <c r="S324" s="9">
        <f t="shared" si="29"/>
        <v>2131.4047</v>
      </c>
      <c r="T324" s="9">
        <v>1598.5535199999999</v>
      </c>
      <c r="U324" s="20">
        <f t="shared" si="28"/>
        <v>74.999999765412923</v>
      </c>
    </row>
    <row r="325" spans="1:21" ht="76.5" hidden="1">
      <c r="A325" s="3" t="s">
        <v>141</v>
      </c>
      <c r="B325" s="2" t="s">
        <v>4</v>
      </c>
      <c r="C325" s="2" t="s">
        <v>23</v>
      </c>
      <c r="D325" s="2" t="s">
        <v>20</v>
      </c>
      <c r="E325" s="1" t="s">
        <v>143</v>
      </c>
      <c r="F325" s="2"/>
      <c r="G325" s="7">
        <v>130</v>
      </c>
      <c r="H325" s="8">
        <f>H326</f>
        <v>-130</v>
      </c>
      <c r="I325" s="7">
        <f t="shared" si="34"/>
        <v>0</v>
      </c>
      <c r="J325" s="8">
        <f>J326</f>
        <v>0</v>
      </c>
      <c r="K325" s="7">
        <f t="shared" si="33"/>
        <v>0</v>
      </c>
      <c r="L325" s="8">
        <f>L326</f>
        <v>0</v>
      </c>
      <c r="M325" s="9">
        <f t="shared" si="32"/>
        <v>0</v>
      </c>
      <c r="N325" s="10">
        <f>N326</f>
        <v>0</v>
      </c>
      <c r="O325" s="9">
        <f t="shared" si="31"/>
        <v>0</v>
      </c>
      <c r="P325" s="10">
        <f>P326</f>
        <v>0</v>
      </c>
      <c r="Q325" s="9">
        <f t="shared" si="30"/>
        <v>0</v>
      </c>
      <c r="R325" s="10">
        <f>R326</f>
        <v>0</v>
      </c>
      <c r="S325" s="9">
        <f t="shared" si="29"/>
        <v>0</v>
      </c>
      <c r="T325" s="9">
        <f>T326</f>
        <v>0</v>
      </c>
      <c r="U325" s="20">
        <v>0</v>
      </c>
    </row>
    <row r="326" spans="1:21" ht="38.25" hidden="1">
      <c r="A326" s="3" t="s">
        <v>65</v>
      </c>
      <c r="B326" s="2" t="s">
        <v>4</v>
      </c>
      <c r="C326" s="2" t="s">
        <v>23</v>
      </c>
      <c r="D326" s="2" t="s">
        <v>20</v>
      </c>
      <c r="E326" s="1" t="s">
        <v>143</v>
      </c>
      <c r="F326" s="2">
        <v>600</v>
      </c>
      <c r="G326" s="7">
        <v>130</v>
      </c>
      <c r="H326" s="8">
        <v>-130</v>
      </c>
      <c r="I326" s="7">
        <f t="shared" si="34"/>
        <v>0</v>
      </c>
      <c r="J326" s="8"/>
      <c r="K326" s="7">
        <f t="shared" si="33"/>
        <v>0</v>
      </c>
      <c r="L326" s="8"/>
      <c r="M326" s="9">
        <f t="shared" si="32"/>
        <v>0</v>
      </c>
      <c r="N326" s="10"/>
      <c r="O326" s="9">
        <f t="shared" si="31"/>
        <v>0</v>
      </c>
      <c r="P326" s="10"/>
      <c r="Q326" s="9">
        <f t="shared" si="30"/>
        <v>0</v>
      </c>
      <c r="R326" s="10"/>
      <c r="S326" s="9">
        <f t="shared" si="29"/>
        <v>0</v>
      </c>
      <c r="T326" s="9">
        <v>0</v>
      </c>
      <c r="U326" s="20">
        <v>0</v>
      </c>
    </row>
    <row r="327" spans="1:21" ht="76.5">
      <c r="A327" s="3" t="s">
        <v>141</v>
      </c>
      <c r="B327" s="2" t="s">
        <v>4</v>
      </c>
      <c r="C327" s="2" t="s">
        <v>23</v>
      </c>
      <c r="D327" s="2" t="s">
        <v>20</v>
      </c>
      <c r="E327" s="1" t="s">
        <v>338</v>
      </c>
      <c r="F327" s="2"/>
      <c r="G327" s="7">
        <v>0</v>
      </c>
      <c r="H327" s="8">
        <f>H328</f>
        <v>130</v>
      </c>
      <c r="I327" s="7">
        <f t="shared" si="34"/>
        <v>130</v>
      </c>
      <c r="J327" s="8">
        <f>J328</f>
        <v>0</v>
      </c>
      <c r="K327" s="7">
        <f t="shared" si="33"/>
        <v>130</v>
      </c>
      <c r="L327" s="8">
        <f>L328</f>
        <v>0</v>
      </c>
      <c r="M327" s="9">
        <f t="shared" si="32"/>
        <v>130</v>
      </c>
      <c r="N327" s="10">
        <f>N328</f>
        <v>0</v>
      </c>
      <c r="O327" s="9">
        <f t="shared" si="31"/>
        <v>130</v>
      </c>
      <c r="P327" s="10">
        <f>P328</f>
        <v>0</v>
      </c>
      <c r="Q327" s="9">
        <f t="shared" si="30"/>
        <v>130</v>
      </c>
      <c r="R327" s="10">
        <f>R328</f>
        <v>0</v>
      </c>
      <c r="S327" s="9">
        <f t="shared" si="29"/>
        <v>130</v>
      </c>
      <c r="T327" s="9">
        <f>T328</f>
        <v>130</v>
      </c>
      <c r="U327" s="20">
        <f t="shared" si="28"/>
        <v>100</v>
      </c>
    </row>
    <row r="328" spans="1:21" ht="38.25">
      <c r="A328" s="3" t="s">
        <v>65</v>
      </c>
      <c r="B328" s="2" t="s">
        <v>4</v>
      </c>
      <c r="C328" s="2" t="s">
        <v>23</v>
      </c>
      <c r="D328" s="2" t="s">
        <v>20</v>
      </c>
      <c r="E328" s="1" t="s">
        <v>338</v>
      </c>
      <c r="F328" s="2">
        <v>600</v>
      </c>
      <c r="G328" s="7">
        <v>0</v>
      </c>
      <c r="H328" s="8">
        <v>130</v>
      </c>
      <c r="I328" s="7">
        <f t="shared" si="34"/>
        <v>130</v>
      </c>
      <c r="J328" s="8"/>
      <c r="K328" s="7">
        <f t="shared" si="33"/>
        <v>130</v>
      </c>
      <c r="L328" s="8"/>
      <c r="M328" s="9">
        <f t="shared" si="32"/>
        <v>130</v>
      </c>
      <c r="N328" s="10"/>
      <c r="O328" s="9">
        <f t="shared" si="31"/>
        <v>130</v>
      </c>
      <c r="P328" s="10"/>
      <c r="Q328" s="9">
        <f t="shared" si="30"/>
        <v>130</v>
      </c>
      <c r="R328" s="10"/>
      <c r="S328" s="9">
        <f t="shared" si="29"/>
        <v>130</v>
      </c>
      <c r="T328" s="9">
        <v>130</v>
      </c>
      <c r="U328" s="20">
        <f t="shared" si="28"/>
        <v>100</v>
      </c>
    </row>
    <row r="329" spans="1:21" ht="38.25" hidden="1">
      <c r="A329" s="3" t="s">
        <v>254</v>
      </c>
      <c r="B329" s="2" t="s">
        <v>4</v>
      </c>
      <c r="C329" s="2" t="s">
        <v>23</v>
      </c>
      <c r="D329" s="2" t="s">
        <v>20</v>
      </c>
      <c r="E329" s="1" t="s">
        <v>144</v>
      </c>
      <c r="F329" s="2"/>
      <c r="G329" s="7">
        <v>0</v>
      </c>
      <c r="H329" s="8">
        <f>H330</f>
        <v>0</v>
      </c>
      <c r="I329" s="7">
        <f t="shared" si="34"/>
        <v>0</v>
      </c>
      <c r="J329" s="8">
        <f>J330</f>
        <v>0</v>
      </c>
      <c r="K329" s="7">
        <f t="shared" si="33"/>
        <v>0</v>
      </c>
      <c r="L329" s="8">
        <f>L330</f>
        <v>0</v>
      </c>
      <c r="M329" s="9">
        <f t="shared" si="32"/>
        <v>0</v>
      </c>
      <c r="N329" s="10">
        <f>N330</f>
        <v>0</v>
      </c>
      <c r="O329" s="9">
        <f t="shared" si="31"/>
        <v>0</v>
      </c>
      <c r="P329" s="10">
        <f>P330</f>
        <v>0</v>
      </c>
      <c r="Q329" s="9">
        <f t="shared" si="30"/>
        <v>0</v>
      </c>
      <c r="R329" s="10">
        <f>R330</f>
        <v>0</v>
      </c>
      <c r="S329" s="9">
        <f t="shared" si="29"/>
        <v>0</v>
      </c>
      <c r="T329" s="9">
        <f>T330</f>
        <v>0</v>
      </c>
      <c r="U329" s="20" t="e">
        <f t="shared" si="28"/>
        <v>#DIV/0!</v>
      </c>
    </row>
    <row r="330" spans="1:21" ht="38.25" hidden="1">
      <c r="A330" s="3" t="s">
        <v>65</v>
      </c>
      <c r="B330" s="2" t="s">
        <v>4</v>
      </c>
      <c r="C330" s="2" t="s">
        <v>23</v>
      </c>
      <c r="D330" s="2" t="s">
        <v>20</v>
      </c>
      <c r="E330" s="1" t="s">
        <v>144</v>
      </c>
      <c r="F330" s="2">
        <v>600</v>
      </c>
      <c r="G330" s="7">
        <v>0</v>
      </c>
      <c r="H330" s="8"/>
      <c r="I330" s="7">
        <f t="shared" si="34"/>
        <v>0</v>
      </c>
      <c r="J330" s="8"/>
      <c r="K330" s="7">
        <f t="shared" si="33"/>
        <v>0</v>
      </c>
      <c r="L330" s="8"/>
      <c r="M330" s="9">
        <f t="shared" si="32"/>
        <v>0</v>
      </c>
      <c r="N330" s="10"/>
      <c r="O330" s="9">
        <f t="shared" si="31"/>
        <v>0</v>
      </c>
      <c r="P330" s="10"/>
      <c r="Q330" s="9">
        <f t="shared" si="30"/>
        <v>0</v>
      </c>
      <c r="R330" s="10"/>
      <c r="S330" s="9">
        <f t="shared" si="29"/>
        <v>0</v>
      </c>
      <c r="T330" s="9"/>
      <c r="U330" s="20" t="e">
        <f t="shared" si="28"/>
        <v>#DIV/0!</v>
      </c>
    </row>
    <row r="331" spans="1:21" ht="38.25">
      <c r="A331" s="3" t="s">
        <v>394</v>
      </c>
      <c r="B331" s="2" t="s">
        <v>4</v>
      </c>
      <c r="C331" s="2" t="s">
        <v>23</v>
      </c>
      <c r="D331" s="2" t="s">
        <v>20</v>
      </c>
      <c r="E331" s="1" t="s">
        <v>395</v>
      </c>
      <c r="F331" s="2"/>
      <c r="G331" s="7"/>
      <c r="H331" s="8"/>
      <c r="I331" s="7"/>
      <c r="J331" s="8"/>
      <c r="K331" s="7"/>
      <c r="L331" s="8"/>
      <c r="M331" s="9"/>
      <c r="N331" s="10"/>
      <c r="O331" s="9">
        <f t="shared" si="31"/>
        <v>0</v>
      </c>
      <c r="P331" s="10">
        <f>P332+P333</f>
        <v>2925.65</v>
      </c>
      <c r="Q331" s="9">
        <f t="shared" si="30"/>
        <v>2925.65</v>
      </c>
      <c r="R331" s="10">
        <f>R332+R333</f>
        <v>0</v>
      </c>
      <c r="S331" s="9">
        <f t="shared" si="29"/>
        <v>2925.65</v>
      </c>
      <c r="T331" s="9">
        <f>T332+T333</f>
        <v>0</v>
      </c>
      <c r="U331" s="20">
        <f t="shared" si="28"/>
        <v>0</v>
      </c>
    </row>
    <row r="332" spans="1:21" ht="38.25">
      <c r="A332" s="3" t="s">
        <v>65</v>
      </c>
      <c r="B332" s="2" t="s">
        <v>4</v>
      </c>
      <c r="C332" s="2" t="s">
        <v>23</v>
      </c>
      <c r="D332" s="2" t="s">
        <v>20</v>
      </c>
      <c r="E332" s="1" t="s">
        <v>395</v>
      </c>
      <c r="F332" s="2">
        <v>600</v>
      </c>
      <c r="G332" s="7"/>
      <c r="H332" s="8"/>
      <c r="I332" s="7"/>
      <c r="J332" s="8"/>
      <c r="K332" s="7"/>
      <c r="L332" s="8"/>
      <c r="M332" s="9"/>
      <c r="N332" s="10"/>
      <c r="O332" s="9">
        <f t="shared" si="31"/>
        <v>0</v>
      </c>
      <c r="P332" s="10">
        <v>2916.3381199999999</v>
      </c>
      <c r="Q332" s="9">
        <f t="shared" si="30"/>
        <v>2916.3381199999999</v>
      </c>
      <c r="R332" s="10"/>
      <c r="S332" s="9">
        <f t="shared" si="29"/>
        <v>2916.3381199999999</v>
      </c>
      <c r="T332" s="9">
        <v>0</v>
      </c>
      <c r="U332" s="20">
        <f t="shared" si="28"/>
        <v>0</v>
      </c>
    </row>
    <row r="333" spans="1:21" ht="15.75">
      <c r="A333" s="3" t="s">
        <v>387</v>
      </c>
      <c r="B333" s="2" t="s">
        <v>4</v>
      </c>
      <c r="C333" s="2" t="s">
        <v>23</v>
      </c>
      <c r="D333" s="2" t="s">
        <v>20</v>
      </c>
      <c r="E333" s="1" t="s">
        <v>395</v>
      </c>
      <c r="F333" s="2">
        <v>800</v>
      </c>
      <c r="G333" s="7"/>
      <c r="H333" s="8"/>
      <c r="I333" s="7"/>
      <c r="J333" s="8"/>
      <c r="K333" s="7"/>
      <c r="L333" s="8"/>
      <c r="M333" s="9"/>
      <c r="N333" s="10"/>
      <c r="O333" s="9">
        <f t="shared" si="31"/>
        <v>0</v>
      </c>
      <c r="P333" s="10">
        <v>9.3118800000000004</v>
      </c>
      <c r="Q333" s="9">
        <f t="shared" si="30"/>
        <v>9.3118800000000004</v>
      </c>
      <c r="R333" s="10"/>
      <c r="S333" s="9">
        <f t="shared" si="29"/>
        <v>9.3118800000000004</v>
      </c>
      <c r="T333" s="9">
        <v>0</v>
      </c>
      <c r="U333" s="20">
        <f t="shared" ref="U333:U393" si="35">T333/S333*100</f>
        <v>0</v>
      </c>
    </row>
    <row r="334" spans="1:21" ht="63.75" hidden="1">
      <c r="A334" s="3" t="s">
        <v>278</v>
      </c>
      <c r="B334" s="2" t="s">
        <v>4</v>
      </c>
      <c r="C334" s="2" t="s">
        <v>23</v>
      </c>
      <c r="D334" s="2" t="s">
        <v>20</v>
      </c>
      <c r="E334" s="1" t="s">
        <v>279</v>
      </c>
      <c r="F334" s="2"/>
      <c r="G334" s="7">
        <v>0</v>
      </c>
      <c r="H334" s="8">
        <f>H335</f>
        <v>0</v>
      </c>
      <c r="I334" s="7">
        <f t="shared" si="34"/>
        <v>0</v>
      </c>
      <c r="J334" s="8">
        <f>J335</f>
        <v>0</v>
      </c>
      <c r="K334" s="7">
        <f t="shared" si="33"/>
        <v>0</v>
      </c>
      <c r="L334" s="8">
        <f>L335</f>
        <v>0</v>
      </c>
      <c r="M334" s="9">
        <f t="shared" si="32"/>
        <v>0</v>
      </c>
      <c r="N334" s="10">
        <f>N335</f>
        <v>0</v>
      </c>
      <c r="O334" s="9">
        <f t="shared" si="31"/>
        <v>0</v>
      </c>
      <c r="P334" s="10">
        <f>P335</f>
        <v>0</v>
      </c>
      <c r="Q334" s="9">
        <f t="shared" si="30"/>
        <v>0</v>
      </c>
      <c r="R334" s="10">
        <f>R335</f>
        <v>0</v>
      </c>
      <c r="S334" s="9">
        <f t="shared" si="29"/>
        <v>0</v>
      </c>
      <c r="T334" s="9">
        <f>T335</f>
        <v>0</v>
      </c>
      <c r="U334" s="20" t="e">
        <f t="shared" si="35"/>
        <v>#DIV/0!</v>
      </c>
    </row>
    <row r="335" spans="1:21" ht="42.75" hidden="1" customHeight="1">
      <c r="A335" s="3" t="s">
        <v>65</v>
      </c>
      <c r="B335" s="2" t="s">
        <v>4</v>
      </c>
      <c r="C335" s="2" t="s">
        <v>23</v>
      </c>
      <c r="D335" s="2" t="s">
        <v>20</v>
      </c>
      <c r="E335" s="1" t="s">
        <v>279</v>
      </c>
      <c r="F335" s="2">
        <v>600</v>
      </c>
      <c r="G335" s="7">
        <v>0</v>
      </c>
      <c r="H335" s="8"/>
      <c r="I335" s="7">
        <f t="shared" si="34"/>
        <v>0</v>
      </c>
      <c r="J335" s="8"/>
      <c r="K335" s="7">
        <f t="shared" si="33"/>
        <v>0</v>
      </c>
      <c r="L335" s="8"/>
      <c r="M335" s="9">
        <f t="shared" si="32"/>
        <v>0</v>
      </c>
      <c r="N335" s="10"/>
      <c r="O335" s="9">
        <f t="shared" si="31"/>
        <v>0</v>
      </c>
      <c r="P335" s="10"/>
      <c r="Q335" s="9">
        <f t="shared" si="30"/>
        <v>0</v>
      </c>
      <c r="R335" s="10"/>
      <c r="S335" s="9">
        <f t="shared" si="29"/>
        <v>0</v>
      </c>
      <c r="T335" s="9"/>
      <c r="U335" s="20" t="e">
        <f t="shared" si="35"/>
        <v>#DIV/0!</v>
      </c>
    </row>
    <row r="336" spans="1:21" ht="76.5">
      <c r="A336" s="3" t="s">
        <v>162</v>
      </c>
      <c r="B336" s="2" t="s">
        <v>4</v>
      </c>
      <c r="C336" s="2" t="s">
        <v>23</v>
      </c>
      <c r="D336" s="2" t="s">
        <v>22</v>
      </c>
      <c r="E336" s="1" t="s">
        <v>280</v>
      </c>
      <c r="F336" s="2"/>
      <c r="G336" s="7">
        <v>0</v>
      </c>
      <c r="H336" s="8">
        <f>H337</f>
        <v>0</v>
      </c>
      <c r="I336" s="7">
        <f t="shared" si="34"/>
        <v>0</v>
      </c>
      <c r="J336" s="8">
        <f>J337</f>
        <v>0</v>
      </c>
      <c r="K336" s="7">
        <f t="shared" si="33"/>
        <v>0</v>
      </c>
      <c r="L336" s="8">
        <f>L337</f>
        <v>2.5499999999999998</v>
      </c>
      <c r="M336" s="9">
        <f t="shared" si="32"/>
        <v>2.5499999999999998</v>
      </c>
      <c r="N336" s="10">
        <f>N337</f>
        <v>0</v>
      </c>
      <c r="O336" s="9">
        <f t="shared" si="31"/>
        <v>2.5499999999999998</v>
      </c>
      <c r="P336" s="10">
        <f>P337</f>
        <v>0</v>
      </c>
      <c r="Q336" s="9">
        <f t="shared" si="30"/>
        <v>2.5499999999999998</v>
      </c>
      <c r="R336" s="10">
        <f>R337</f>
        <v>0</v>
      </c>
      <c r="S336" s="9">
        <f t="shared" si="29"/>
        <v>2.5499999999999998</v>
      </c>
      <c r="T336" s="9">
        <f>T337</f>
        <v>2.5499999999999998</v>
      </c>
      <c r="U336" s="20">
        <f t="shared" si="35"/>
        <v>100</v>
      </c>
    </row>
    <row r="337" spans="1:21" ht="38.25">
      <c r="A337" s="3" t="s">
        <v>32</v>
      </c>
      <c r="B337" s="2" t="s">
        <v>4</v>
      </c>
      <c r="C337" s="2" t="s">
        <v>23</v>
      </c>
      <c r="D337" s="2" t="s">
        <v>22</v>
      </c>
      <c r="E337" s="1" t="s">
        <v>280</v>
      </c>
      <c r="F337" s="2">
        <v>200</v>
      </c>
      <c r="G337" s="7">
        <v>0</v>
      </c>
      <c r="H337" s="8"/>
      <c r="I337" s="7">
        <f t="shared" si="34"/>
        <v>0</v>
      </c>
      <c r="J337" s="8"/>
      <c r="K337" s="7">
        <f t="shared" si="33"/>
        <v>0</v>
      </c>
      <c r="L337" s="8">
        <v>2.5499999999999998</v>
      </c>
      <c r="M337" s="9">
        <f t="shared" si="32"/>
        <v>2.5499999999999998</v>
      </c>
      <c r="N337" s="10"/>
      <c r="O337" s="9">
        <f t="shared" si="31"/>
        <v>2.5499999999999998</v>
      </c>
      <c r="P337" s="10"/>
      <c r="Q337" s="9">
        <f t="shared" si="30"/>
        <v>2.5499999999999998</v>
      </c>
      <c r="R337" s="10"/>
      <c r="S337" s="9">
        <f t="shared" si="29"/>
        <v>2.5499999999999998</v>
      </c>
      <c r="T337" s="9">
        <v>2.5499999999999998</v>
      </c>
      <c r="U337" s="20">
        <f t="shared" si="35"/>
        <v>100</v>
      </c>
    </row>
    <row r="338" spans="1:21" ht="51">
      <c r="A338" s="17" t="s">
        <v>346</v>
      </c>
      <c r="B338" s="2" t="s">
        <v>4</v>
      </c>
      <c r="C338" s="2" t="s">
        <v>23</v>
      </c>
      <c r="D338" s="2" t="s">
        <v>23</v>
      </c>
      <c r="E338" s="1" t="s">
        <v>119</v>
      </c>
      <c r="F338" s="2"/>
      <c r="G338" s="7">
        <v>1286.376</v>
      </c>
      <c r="H338" s="8">
        <f>H339</f>
        <v>0</v>
      </c>
      <c r="I338" s="7">
        <f t="shared" si="34"/>
        <v>1286.376</v>
      </c>
      <c r="J338" s="8">
        <f>J339</f>
        <v>0</v>
      </c>
      <c r="K338" s="7">
        <f t="shared" si="33"/>
        <v>1286.376</v>
      </c>
      <c r="L338" s="8">
        <f>L339</f>
        <v>0</v>
      </c>
      <c r="M338" s="9">
        <f t="shared" si="32"/>
        <v>1286.376</v>
      </c>
      <c r="N338" s="10">
        <f>N339</f>
        <v>0</v>
      </c>
      <c r="O338" s="9">
        <f t="shared" si="31"/>
        <v>1286.376</v>
      </c>
      <c r="P338" s="10">
        <f>P339</f>
        <v>0</v>
      </c>
      <c r="Q338" s="9">
        <f t="shared" si="30"/>
        <v>1286.376</v>
      </c>
      <c r="R338" s="10">
        <f>R339</f>
        <v>0</v>
      </c>
      <c r="S338" s="9">
        <f t="shared" si="29"/>
        <v>1286.376</v>
      </c>
      <c r="T338" s="9">
        <f>T339</f>
        <v>1286.376</v>
      </c>
      <c r="U338" s="20">
        <f t="shared" si="35"/>
        <v>100</v>
      </c>
    </row>
    <row r="339" spans="1:21" ht="38.25">
      <c r="A339" s="3" t="s">
        <v>65</v>
      </c>
      <c r="B339" s="2" t="s">
        <v>4</v>
      </c>
      <c r="C339" s="2" t="s">
        <v>23</v>
      </c>
      <c r="D339" s="2" t="s">
        <v>23</v>
      </c>
      <c r="E339" s="1" t="s">
        <v>119</v>
      </c>
      <c r="F339" s="2">
        <v>600</v>
      </c>
      <c r="G339" s="7">
        <v>1286.376</v>
      </c>
      <c r="H339" s="8"/>
      <c r="I339" s="7">
        <f t="shared" si="34"/>
        <v>1286.376</v>
      </c>
      <c r="J339" s="8"/>
      <c r="K339" s="7">
        <f t="shared" si="33"/>
        <v>1286.376</v>
      </c>
      <c r="L339" s="8"/>
      <c r="M339" s="9">
        <f t="shared" si="32"/>
        <v>1286.376</v>
      </c>
      <c r="N339" s="10"/>
      <c r="O339" s="9">
        <f t="shared" si="31"/>
        <v>1286.376</v>
      </c>
      <c r="P339" s="10"/>
      <c r="Q339" s="9">
        <f t="shared" si="30"/>
        <v>1286.376</v>
      </c>
      <c r="R339" s="10"/>
      <c r="S339" s="9">
        <f t="shared" si="29"/>
        <v>1286.376</v>
      </c>
      <c r="T339" s="9">
        <v>1286.376</v>
      </c>
      <c r="U339" s="20">
        <f t="shared" si="35"/>
        <v>100</v>
      </c>
    </row>
    <row r="340" spans="1:21" ht="63.75">
      <c r="A340" s="18" t="s">
        <v>347</v>
      </c>
      <c r="B340" s="2" t="s">
        <v>4</v>
      </c>
      <c r="C340" s="2" t="s">
        <v>23</v>
      </c>
      <c r="D340" s="2" t="s">
        <v>23</v>
      </c>
      <c r="E340" s="1" t="s">
        <v>120</v>
      </c>
      <c r="F340" s="2"/>
      <c r="G340" s="7">
        <v>52.08</v>
      </c>
      <c r="H340" s="8">
        <f>H341</f>
        <v>0</v>
      </c>
      <c r="I340" s="7">
        <f t="shared" si="34"/>
        <v>52.08</v>
      </c>
      <c r="J340" s="8">
        <f>J341</f>
        <v>0</v>
      </c>
      <c r="K340" s="7">
        <f t="shared" si="33"/>
        <v>52.08</v>
      </c>
      <c r="L340" s="8">
        <f>L341</f>
        <v>0</v>
      </c>
      <c r="M340" s="9">
        <f t="shared" si="32"/>
        <v>52.08</v>
      </c>
      <c r="N340" s="10">
        <f>N341</f>
        <v>0</v>
      </c>
      <c r="O340" s="9">
        <f t="shared" si="31"/>
        <v>52.08</v>
      </c>
      <c r="P340" s="10">
        <f>P341</f>
        <v>0</v>
      </c>
      <c r="Q340" s="9">
        <f t="shared" si="30"/>
        <v>52.08</v>
      </c>
      <c r="R340" s="10">
        <f>R341</f>
        <v>0</v>
      </c>
      <c r="S340" s="9">
        <f t="shared" si="29"/>
        <v>52.08</v>
      </c>
      <c r="T340" s="9">
        <f>T341</f>
        <v>52.08</v>
      </c>
      <c r="U340" s="20">
        <f t="shared" si="35"/>
        <v>100</v>
      </c>
    </row>
    <row r="341" spans="1:21" ht="38.25">
      <c r="A341" s="3" t="s">
        <v>65</v>
      </c>
      <c r="B341" s="2" t="s">
        <v>4</v>
      </c>
      <c r="C341" s="2" t="s">
        <v>23</v>
      </c>
      <c r="D341" s="2" t="s">
        <v>23</v>
      </c>
      <c r="E341" s="1" t="s">
        <v>120</v>
      </c>
      <c r="F341" s="2">
        <v>600</v>
      </c>
      <c r="G341" s="7">
        <v>52.08</v>
      </c>
      <c r="H341" s="8"/>
      <c r="I341" s="7">
        <f t="shared" si="34"/>
        <v>52.08</v>
      </c>
      <c r="J341" s="8"/>
      <c r="K341" s="7">
        <f t="shared" si="33"/>
        <v>52.08</v>
      </c>
      <c r="L341" s="8"/>
      <c r="M341" s="9">
        <f t="shared" si="32"/>
        <v>52.08</v>
      </c>
      <c r="N341" s="10"/>
      <c r="O341" s="9">
        <f t="shared" si="31"/>
        <v>52.08</v>
      </c>
      <c r="P341" s="10"/>
      <c r="Q341" s="9">
        <f t="shared" si="30"/>
        <v>52.08</v>
      </c>
      <c r="R341" s="10"/>
      <c r="S341" s="9">
        <f t="shared" si="29"/>
        <v>52.08</v>
      </c>
      <c r="T341" s="9">
        <v>52.08</v>
      </c>
      <c r="U341" s="20">
        <f t="shared" si="35"/>
        <v>100</v>
      </c>
    </row>
    <row r="342" spans="1:21" ht="38.25">
      <c r="A342" s="3" t="s">
        <v>225</v>
      </c>
      <c r="B342" s="2" t="s">
        <v>4</v>
      </c>
      <c r="C342" s="2" t="s">
        <v>23</v>
      </c>
      <c r="D342" s="2" t="s">
        <v>23</v>
      </c>
      <c r="E342" s="1" t="s">
        <v>226</v>
      </c>
      <c r="F342" s="2"/>
      <c r="G342" s="7">
        <v>178</v>
      </c>
      <c r="H342" s="8">
        <f>H343</f>
        <v>0</v>
      </c>
      <c r="I342" s="7">
        <f t="shared" si="34"/>
        <v>178</v>
      </c>
      <c r="J342" s="8">
        <f>J343</f>
        <v>0</v>
      </c>
      <c r="K342" s="7">
        <f t="shared" si="33"/>
        <v>178</v>
      </c>
      <c r="L342" s="8">
        <f>L343</f>
        <v>0</v>
      </c>
      <c r="M342" s="9">
        <f t="shared" si="32"/>
        <v>178</v>
      </c>
      <c r="N342" s="10">
        <f>N343</f>
        <v>0</v>
      </c>
      <c r="O342" s="9">
        <f t="shared" si="31"/>
        <v>178</v>
      </c>
      <c r="P342" s="10">
        <f>P343</f>
        <v>0</v>
      </c>
      <c r="Q342" s="9">
        <f t="shared" si="30"/>
        <v>178</v>
      </c>
      <c r="R342" s="10">
        <f>R343</f>
        <v>0</v>
      </c>
      <c r="S342" s="9">
        <f t="shared" si="29"/>
        <v>178</v>
      </c>
      <c r="T342" s="9">
        <f>T343</f>
        <v>167.36949999999999</v>
      </c>
      <c r="U342" s="20">
        <f t="shared" si="35"/>
        <v>94.027808988764036</v>
      </c>
    </row>
    <row r="343" spans="1:21" ht="38.25">
      <c r="A343" s="3" t="s">
        <v>32</v>
      </c>
      <c r="B343" s="2" t="s">
        <v>4</v>
      </c>
      <c r="C343" s="2" t="s">
        <v>23</v>
      </c>
      <c r="D343" s="2" t="s">
        <v>23</v>
      </c>
      <c r="E343" s="1" t="s">
        <v>226</v>
      </c>
      <c r="F343" s="2">
        <v>200</v>
      </c>
      <c r="G343" s="7">
        <v>178</v>
      </c>
      <c r="H343" s="8"/>
      <c r="I343" s="7">
        <f t="shared" si="34"/>
        <v>178</v>
      </c>
      <c r="J343" s="8"/>
      <c r="K343" s="7">
        <f t="shared" si="33"/>
        <v>178</v>
      </c>
      <c r="L343" s="8"/>
      <c r="M343" s="9">
        <f t="shared" si="32"/>
        <v>178</v>
      </c>
      <c r="N343" s="10"/>
      <c r="O343" s="9">
        <f t="shared" si="31"/>
        <v>178</v>
      </c>
      <c r="P343" s="10"/>
      <c r="Q343" s="9">
        <f t="shared" si="30"/>
        <v>178</v>
      </c>
      <c r="R343" s="10"/>
      <c r="S343" s="9">
        <f t="shared" si="29"/>
        <v>178</v>
      </c>
      <c r="T343" s="9">
        <v>167.36949999999999</v>
      </c>
      <c r="U343" s="20">
        <f t="shared" si="35"/>
        <v>94.027808988764036</v>
      </c>
    </row>
    <row r="344" spans="1:21" ht="38.25" hidden="1">
      <c r="A344" s="3" t="s">
        <v>275</v>
      </c>
      <c r="B344" s="2" t="s">
        <v>4</v>
      </c>
      <c r="C344" s="2" t="s">
        <v>23</v>
      </c>
      <c r="D344" s="2" t="s">
        <v>27</v>
      </c>
      <c r="E344" s="1" t="s">
        <v>247</v>
      </c>
      <c r="F344" s="2"/>
      <c r="G344" s="7">
        <v>0</v>
      </c>
      <c r="H344" s="8">
        <f>H345</f>
        <v>0</v>
      </c>
      <c r="I344" s="7">
        <f t="shared" si="34"/>
        <v>0</v>
      </c>
      <c r="J344" s="8">
        <f>J345</f>
        <v>0</v>
      </c>
      <c r="K344" s="7">
        <f t="shared" si="33"/>
        <v>0</v>
      </c>
      <c r="L344" s="8">
        <f>L345</f>
        <v>0</v>
      </c>
      <c r="M344" s="9">
        <f t="shared" si="32"/>
        <v>0</v>
      </c>
      <c r="N344" s="10">
        <f>N345</f>
        <v>0</v>
      </c>
      <c r="O344" s="9">
        <f t="shared" si="31"/>
        <v>0</v>
      </c>
      <c r="P344" s="10">
        <f>P345</f>
        <v>0</v>
      </c>
      <c r="Q344" s="9">
        <f t="shared" si="30"/>
        <v>0</v>
      </c>
      <c r="R344" s="10">
        <f>R345</f>
        <v>0</v>
      </c>
      <c r="S344" s="9">
        <f t="shared" si="29"/>
        <v>0</v>
      </c>
      <c r="T344" s="9">
        <f>T345</f>
        <v>0</v>
      </c>
      <c r="U344" s="20" t="e">
        <f t="shared" si="35"/>
        <v>#DIV/0!</v>
      </c>
    </row>
    <row r="345" spans="1:21" ht="38.25" hidden="1">
      <c r="A345" s="3" t="s">
        <v>65</v>
      </c>
      <c r="B345" s="2" t="s">
        <v>4</v>
      </c>
      <c r="C345" s="2" t="s">
        <v>23</v>
      </c>
      <c r="D345" s="2" t="s">
        <v>27</v>
      </c>
      <c r="E345" s="1" t="s">
        <v>247</v>
      </c>
      <c r="F345" s="2">
        <v>600</v>
      </c>
      <c r="G345" s="7">
        <v>0</v>
      </c>
      <c r="H345" s="8"/>
      <c r="I345" s="7">
        <f t="shared" si="34"/>
        <v>0</v>
      </c>
      <c r="J345" s="8"/>
      <c r="K345" s="7">
        <f t="shared" si="33"/>
        <v>0</v>
      </c>
      <c r="L345" s="8"/>
      <c r="M345" s="9">
        <f t="shared" si="32"/>
        <v>0</v>
      </c>
      <c r="N345" s="10"/>
      <c r="O345" s="9">
        <f t="shared" si="31"/>
        <v>0</v>
      </c>
      <c r="P345" s="10"/>
      <c r="Q345" s="9">
        <f t="shared" si="30"/>
        <v>0</v>
      </c>
      <c r="R345" s="10"/>
      <c r="S345" s="9">
        <f t="shared" ref="S345:S408" si="36">Q345+R345</f>
        <v>0</v>
      </c>
      <c r="T345" s="9"/>
      <c r="U345" s="20" t="e">
        <f t="shared" si="35"/>
        <v>#DIV/0!</v>
      </c>
    </row>
    <row r="346" spans="1:21" ht="38.25">
      <c r="A346" s="3" t="s">
        <v>114</v>
      </c>
      <c r="B346" s="2" t="s">
        <v>4</v>
      </c>
      <c r="C346" s="2" t="s">
        <v>23</v>
      </c>
      <c r="D346" s="2" t="s">
        <v>27</v>
      </c>
      <c r="E346" s="1" t="s">
        <v>115</v>
      </c>
      <c r="F346" s="2"/>
      <c r="G346" s="7">
        <v>745.375</v>
      </c>
      <c r="H346" s="8">
        <f>H347+H348</f>
        <v>0</v>
      </c>
      <c r="I346" s="7">
        <f t="shared" si="34"/>
        <v>745.375</v>
      </c>
      <c r="J346" s="8">
        <f>J347+J348</f>
        <v>0</v>
      </c>
      <c r="K346" s="7">
        <f t="shared" si="33"/>
        <v>745.375</v>
      </c>
      <c r="L346" s="8">
        <f>L347+L348</f>
        <v>0</v>
      </c>
      <c r="M346" s="9">
        <f t="shared" si="32"/>
        <v>745.375</v>
      </c>
      <c r="N346" s="10">
        <f>N347+N348</f>
        <v>0</v>
      </c>
      <c r="O346" s="9">
        <f t="shared" si="31"/>
        <v>745.375</v>
      </c>
      <c r="P346" s="10">
        <f>P347+P348</f>
        <v>0</v>
      </c>
      <c r="Q346" s="9">
        <f t="shared" si="30"/>
        <v>745.375</v>
      </c>
      <c r="R346" s="10">
        <f>R347+R348</f>
        <v>0</v>
      </c>
      <c r="S346" s="9">
        <f t="shared" si="36"/>
        <v>745.375</v>
      </c>
      <c r="T346" s="9">
        <f>T347+T348</f>
        <v>458.452</v>
      </c>
      <c r="U346" s="20">
        <f t="shared" si="35"/>
        <v>61.506221700486329</v>
      </c>
    </row>
    <row r="347" spans="1:21" ht="38.25">
      <c r="A347" s="3" t="s">
        <v>32</v>
      </c>
      <c r="B347" s="2" t="s">
        <v>4</v>
      </c>
      <c r="C347" s="2" t="s">
        <v>23</v>
      </c>
      <c r="D347" s="2" t="s">
        <v>27</v>
      </c>
      <c r="E347" s="1" t="s">
        <v>115</v>
      </c>
      <c r="F347" s="2">
        <v>200</v>
      </c>
      <c r="G347" s="7">
        <v>429.875</v>
      </c>
      <c r="H347" s="8"/>
      <c r="I347" s="7">
        <f t="shared" si="34"/>
        <v>429.875</v>
      </c>
      <c r="J347" s="8"/>
      <c r="K347" s="7">
        <f t="shared" si="33"/>
        <v>429.875</v>
      </c>
      <c r="L347" s="8"/>
      <c r="M347" s="9">
        <f t="shared" si="32"/>
        <v>429.875</v>
      </c>
      <c r="N347" s="10"/>
      <c r="O347" s="9">
        <f t="shared" si="31"/>
        <v>429.875</v>
      </c>
      <c r="P347" s="10"/>
      <c r="Q347" s="9">
        <f t="shared" si="30"/>
        <v>429.875</v>
      </c>
      <c r="R347" s="10"/>
      <c r="S347" s="9">
        <f t="shared" si="36"/>
        <v>429.875</v>
      </c>
      <c r="T347" s="9">
        <v>281.75200000000001</v>
      </c>
      <c r="U347" s="20">
        <f t="shared" si="35"/>
        <v>65.542774062227394</v>
      </c>
    </row>
    <row r="348" spans="1:21" ht="38.25">
      <c r="A348" s="3" t="s">
        <v>65</v>
      </c>
      <c r="B348" s="2" t="s">
        <v>4</v>
      </c>
      <c r="C348" s="2" t="s">
        <v>23</v>
      </c>
      <c r="D348" s="2" t="s">
        <v>27</v>
      </c>
      <c r="E348" s="1" t="s">
        <v>115</v>
      </c>
      <c r="F348" s="2">
        <v>600</v>
      </c>
      <c r="G348" s="7">
        <v>315.5</v>
      </c>
      <c r="H348" s="8"/>
      <c r="I348" s="7">
        <f t="shared" si="34"/>
        <v>315.5</v>
      </c>
      <c r="J348" s="8"/>
      <c r="K348" s="7">
        <f t="shared" si="33"/>
        <v>315.5</v>
      </c>
      <c r="L348" s="8"/>
      <c r="M348" s="9">
        <f t="shared" si="32"/>
        <v>315.5</v>
      </c>
      <c r="N348" s="10"/>
      <c r="O348" s="9">
        <f t="shared" si="31"/>
        <v>315.5</v>
      </c>
      <c r="P348" s="10"/>
      <c r="Q348" s="9">
        <f t="shared" si="30"/>
        <v>315.5</v>
      </c>
      <c r="R348" s="10"/>
      <c r="S348" s="9">
        <f t="shared" si="36"/>
        <v>315.5</v>
      </c>
      <c r="T348" s="9">
        <v>176.7</v>
      </c>
      <c r="U348" s="20">
        <f t="shared" si="35"/>
        <v>56.006339144215524</v>
      </c>
    </row>
    <row r="349" spans="1:21" ht="51" hidden="1">
      <c r="A349" s="3" t="s">
        <v>116</v>
      </c>
      <c r="B349" s="2" t="s">
        <v>4</v>
      </c>
      <c r="C349" s="2" t="s">
        <v>23</v>
      </c>
      <c r="D349" s="2" t="s">
        <v>27</v>
      </c>
      <c r="E349" s="1" t="s">
        <v>117</v>
      </c>
      <c r="F349" s="2"/>
      <c r="G349" s="7">
        <v>0</v>
      </c>
      <c r="H349" s="8">
        <f>+H350</f>
        <v>0</v>
      </c>
      <c r="I349" s="7">
        <f t="shared" si="34"/>
        <v>0</v>
      </c>
      <c r="J349" s="8">
        <f>+J350</f>
        <v>0</v>
      </c>
      <c r="K349" s="7">
        <f t="shared" si="33"/>
        <v>0</v>
      </c>
      <c r="L349" s="8">
        <f>+L350</f>
        <v>0</v>
      </c>
      <c r="M349" s="9">
        <f t="shared" si="32"/>
        <v>0</v>
      </c>
      <c r="N349" s="10">
        <f>+N350</f>
        <v>0</v>
      </c>
      <c r="O349" s="9">
        <f t="shared" si="31"/>
        <v>0</v>
      </c>
      <c r="P349" s="10">
        <f>+P350</f>
        <v>0</v>
      </c>
      <c r="Q349" s="9">
        <f t="shared" si="30"/>
        <v>0</v>
      </c>
      <c r="R349" s="10">
        <f>+R350</f>
        <v>0</v>
      </c>
      <c r="S349" s="9">
        <f t="shared" si="36"/>
        <v>0</v>
      </c>
      <c r="T349" s="9">
        <f>+T350</f>
        <v>0</v>
      </c>
      <c r="U349" s="20">
        <v>0</v>
      </c>
    </row>
    <row r="350" spans="1:21" ht="38.25" hidden="1">
      <c r="A350" s="3" t="s">
        <v>65</v>
      </c>
      <c r="B350" s="2" t="s">
        <v>4</v>
      </c>
      <c r="C350" s="2" t="s">
        <v>23</v>
      </c>
      <c r="D350" s="2" t="s">
        <v>27</v>
      </c>
      <c r="E350" s="1" t="s">
        <v>117</v>
      </c>
      <c r="F350" s="2">
        <v>600</v>
      </c>
      <c r="G350" s="7">
        <v>0</v>
      </c>
      <c r="H350" s="8"/>
      <c r="I350" s="7">
        <f t="shared" si="34"/>
        <v>0</v>
      </c>
      <c r="J350" s="8"/>
      <c r="K350" s="7">
        <f t="shared" si="33"/>
        <v>0</v>
      </c>
      <c r="L350" s="8"/>
      <c r="M350" s="9">
        <f t="shared" si="32"/>
        <v>0</v>
      </c>
      <c r="N350" s="10"/>
      <c r="O350" s="9">
        <f t="shared" si="31"/>
        <v>0</v>
      </c>
      <c r="P350" s="10"/>
      <c r="Q350" s="9">
        <f t="shared" si="30"/>
        <v>0</v>
      </c>
      <c r="R350" s="10"/>
      <c r="S350" s="9">
        <f t="shared" si="36"/>
        <v>0</v>
      </c>
      <c r="T350" s="9">
        <v>0</v>
      </c>
      <c r="U350" s="20">
        <v>0</v>
      </c>
    </row>
    <row r="351" spans="1:21" ht="38.25" hidden="1">
      <c r="A351" s="3" t="s">
        <v>176</v>
      </c>
      <c r="B351" s="2" t="s">
        <v>4</v>
      </c>
      <c r="C351" s="2" t="s">
        <v>23</v>
      </c>
      <c r="D351" s="2" t="s">
        <v>27</v>
      </c>
      <c r="E351" s="1" t="s">
        <v>118</v>
      </c>
      <c r="F351" s="2"/>
      <c r="G351" s="7">
        <v>0</v>
      </c>
      <c r="H351" s="8">
        <f>H352</f>
        <v>0</v>
      </c>
      <c r="I351" s="7">
        <f t="shared" si="34"/>
        <v>0</v>
      </c>
      <c r="J351" s="8">
        <f>J352</f>
        <v>0</v>
      </c>
      <c r="K351" s="7">
        <f t="shared" si="33"/>
        <v>0</v>
      </c>
      <c r="L351" s="8">
        <f>L352</f>
        <v>0</v>
      </c>
      <c r="M351" s="9">
        <f t="shared" si="32"/>
        <v>0</v>
      </c>
      <c r="N351" s="10">
        <f>N352</f>
        <v>0</v>
      </c>
      <c r="O351" s="9">
        <f t="shared" si="31"/>
        <v>0</v>
      </c>
      <c r="P351" s="10">
        <f>P352</f>
        <v>0</v>
      </c>
      <c r="Q351" s="9">
        <f t="shared" si="30"/>
        <v>0</v>
      </c>
      <c r="R351" s="10">
        <f>R352</f>
        <v>0</v>
      </c>
      <c r="S351" s="9">
        <f t="shared" si="36"/>
        <v>0</v>
      </c>
      <c r="T351" s="9">
        <f>T352</f>
        <v>0</v>
      </c>
      <c r="U351" s="20">
        <v>0</v>
      </c>
    </row>
    <row r="352" spans="1:21" ht="38.25" hidden="1">
      <c r="A352" s="3" t="s">
        <v>65</v>
      </c>
      <c r="B352" s="2" t="s">
        <v>4</v>
      </c>
      <c r="C352" s="2" t="s">
        <v>23</v>
      </c>
      <c r="D352" s="2" t="s">
        <v>27</v>
      </c>
      <c r="E352" s="1" t="s">
        <v>118</v>
      </c>
      <c r="F352" s="2">
        <v>600</v>
      </c>
      <c r="G352" s="7">
        <v>0</v>
      </c>
      <c r="H352" s="8"/>
      <c r="I352" s="7">
        <f t="shared" si="34"/>
        <v>0</v>
      </c>
      <c r="J352" s="8"/>
      <c r="K352" s="7">
        <f t="shared" si="33"/>
        <v>0</v>
      </c>
      <c r="L352" s="8"/>
      <c r="M352" s="9">
        <f t="shared" si="32"/>
        <v>0</v>
      </c>
      <c r="N352" s="10"/>
      <c r="O352" s="9">
        <f t="shared" si="31"/>
        <v>0</v>
      </c>
      <c r="P352" s="10"/>
      <c r="Q352" s="9">
        <f t="shared" ref="Q352:Q415" si="37">O352+P352</f>
        <v>0</v>
      </c>
      <c r="R352" s="10"/>
      <c r="S352" s="9">
        <f t="shared" si="36"/>
        <v>0</v>
      </c>
      <c r="T352" s="9">
        <v>0</v>
      </c>
      <c r="U352" s="20">
        <v>0</v>
      </c>
    </row>
    <row r="353" spans="1:21" ht="63.75">
      <c r="A353" s="3" t="s">
        <v>177</v>
      </c>
      <c r="B353" s="2" t="s">
        <v>4</v>
      </c>
      <c r="C353" s="2" t="s">
        <v>23</v>
      </c>
      <c r="D353" s="2" t="s">
        <v>27</v>
      </c>
      <c r="E353" s="14" t="s">
        <v>113</v>
      </c>
      <c r="F353" s="2"/>
      <c r="G353" s="7">
        <v>10347.469000000001</v>
      </c>
      <c r="H353" s="8">
        <f>H354+H355+H356</f>
        <v>0</v>
      </c>
      <c r="I353" s="7">
        <f t="shared" si="34"/>
        <v>10347.469000000001</v>
      </c>
      <c r="J353" s="8">
        <f>J354+J355+J356</f>
        <v>0</v>
      </c>
      <c r="K353" s="7">
        <f t="shared" si="33"/>
        <v>10347.469000000001</v>
      </c>
      <c r="L353" s="8">
        <f>L354+L355+L356</f>
        <v>0</v>
      </c>
      <c r="M353" s="9">
        <f t="shared" si="32"/>
        <v>10347.469000000001</v>
      </c>
      <c r="N353" s="10">
        <f>N354+N355+N356</f>
        <v>0</v>
      </c>
      <c r="O353" s="9">
        <f t="shared" si="31"/>
        <v>10347.469000000001</v>
      </c>
      <c r="P353" s="10">
        <f>P354+P355+P356</f>
        <v>0</v>
      </c>
      <c r="Q353" s="9">
        <f t="shared" si="37"/>
        <v>10347.469000000001</v>
      </c>
      <c r="R353" s="10">
        <f>R354+R355+R356</f>
        <v>114.209</v>
      </c>
      <c r="S353" s="9">
        <f t="shared" si="36"/>
        <v>10461.678000000002</v>
      </c>
      <c r="T353" s="9">
        <f>T354+T355+T356</f>
        <v>7209.5934400000006</v>
      </c>
      <c r="U353" s="20">
        <f t="shared" si="35"/>
        <v>68.914312216453226</v>
      </c>
    </row>
    <row r="354" spans="1:21" ht="76.5">
      <c r="A354" s="3" t="s">
        <v>94</v>
      </c>
      <c r="B354" s="2" t="s">
        <v>4</v>
      </c>
      <c r="C354" s="2" t="s">
        <v>23</v>
      </c>
      <c r="D354" s="2" t="s">
        <v>27</v>
      </c>
      <c r="E354" s="14" t="s">
        <v>113</v>
      </c>
      <c r="F354" s="2">
        <v>100</v>
      </c>
      <c r="G354" s="7">
        <v>9320.7369999999992</v>
      </c>
      <c r="H354" s="8"/>
      <c r="I354" s="7">
        <f t="shared" si="34"/>
        <v>9320.7369999999992</v>
      </c>
      <c r="J354" s="8"/>
      <c r="K354" s="7">
        <f t="shared" si="33"/>
        <v>9320.7369999999992</v>
      </c>
      <c r="L354" s="8"/>
      <c r="M354" s="9">
        <f t="shared" si="32"/>
        <v>9320.7369999999992</v>
      </c>
      <c r="N354" s="10"/>
      <c r="O354" s="9">
        <f t="shared" si="31"/>
        <v>9320.7369999999992</v>
      </c>
      <c r="P354" s="10"/>
      <c r="Q354" s="9">
        <f t="shared" si="37"/>
        <v>9320.7369999999992</v>
      </c>
      <c r="R354" s="10">
        <v>114.209</v>
      </c>
      <c r="S354" s="9">
        <f t="shared" si="36"/>
        <v>9434.9459999999999</v>
      </c>
      <c r="T354" s="9">
        <v>6686.5922300000002</v>
      </c>
      <c r="U354" s="20">
        <f t="shared" si="35"/>
        <v>70.870487547040554</v>
      </c>
    </row>
    <row r="355" spans="1:21" ht="38.25">
      <c r="A355" s="3" t="s">
        <v>32</v>
      </c>
      <c r="B355" s="2" t="s">
        <v>4</v>
      </c>
      <c r="C355" s="2" t="s">
        <v>23</v>
      </c>
      <c r="D355" s="2" t="s">
        <v>27</v>
      </c>
      <c r="E355" s="14" t="s">
        <v>113</v>
      </c>
      <c r="F355" s="2">
        <v>200</v>
      </c>
      <c r="G355" s="7">
        <v>1026.732</v>
      </c>
      <c r="H355" s="8"/>
      <c r="I355" s="7">
        <f t="shared" si="34"/>
        <v>1026.732</v>
      </c>
      <c r="J355" s="8"/>
      <c r="K355" s="7">
        <f t="shared" si="33"/>
        <v>1026.732</v>
      </c>
      <c r="L355" s="8"/>
      <c r="M355" s="9">
        <f t="shared" si="32"/>
        <v>1026.732</v>
      </c>
      <c r="N355" s="10"/>
      <c r="O355" s="9">
        <f t="shared" ref="O355:O420" si="38">M355+N355</f>
        <v>1026.732</v>
      </c>
      <c r="P355" s="10"/>
      <c r="Q355" s="9">
        <f t="shared" si="37"/>
        <v>1026.732</v>
      </c>
      <c r="R355" s="10"/>
      <c r="S355" s="9">
        <f t="shared" si="36"/>
        <v>1026.732</v>
      </c>
      <c r="T355" s="9">
        <v>523.00121000000001</v>
      </c>
      <c r="U355" s="20">
        <f t="shared" si="35"/>
        <v>50.938434761943718</v>
      </c>
    </row>
    <row r="356" spans="1:21" ht="15.75" hidden="1">
      <c r="A356" s="3" t="s">
        <v>387</v>
      </c>
      <c r="B356" s="2" t="s">
        <v>4</v>
      </c>
      <c r="C356" s="2" t="s">
        <v>23</v>
      </c>
      <c r="D356" s="2" t="s">
        <v>27</v>
      </c>
      <c r="E356" s="14" t="s">
        <v>113</v>
      </c>
      <c r="F356" s="2">
        <v>800</v>
      </c>
      <c r="G356" s="7">
        <v>0</v>
      </c>
      <c r="H356" s="8"/>
      <c r="I356" s="7">
        <f t="shared" si="34"/>
        <v>0</v>
      </c>
      <c r="J356" s="8"/>
      <c r="K356" s="7">
        <f t="shared" si="33"/>
        <v>0</v>
      </c>
      <c r="L356" s="8"/>
      <c r="M356" s="9">
        <f t="shared" si="32"/>
        <v>0</v>
      </c>
      <c r="N356" s="10"/>
      <c r="O356" s="9">
        <f t="shared" si="38"/>
        <v>0</v>
      </c>
      <c r="P356" s="10"/>
      <c r="Q356" s="9">
        <f t="shared" si="37"/>
        <v>0</v>
      </c>
      <c r="R356" s="10"/>
      <c r="S356" s="9">
        <f t="shared" si="36"/>
        <v>0</v>
      </c>
      <c r="T356" s="9"/>
      <c r="U356" s="20" t="e">
        <f t="shared" si="35"/>
        <v>#DIV/0!</v>
      </c>
    </row>
    <row r="357" spans="1:21" ht="38.25">
      <c r="A357" s="3" t="s">
        <v>348</v>
      </c>
      <c r="B357" s="2" t="s">
        <v>4</v>
      </c>
      <c r="C357" s="2" t="s">
        <v>23</v>
      </c>
      <c r="D357" s="2" t="s">
        <v>27</v>
      </c>
      <c r="E357" s="1" t="s">
        <v>229</v>
      </c>
      <c r="F357" s="2"/>
      <c r="G357" s="7">
        <v>224.85300000000001</v>
      </c>
      <c r="H357" s="8">
        <f>H358+H359</f>
        <v>-104.17749999999999</v>
      </c>
      <c r="I357" s="7">
        <f t="shared" si="34"/>
        <v>120.67550000000001</v>
      </c>
      <c r="J357" s="8">
        <f>J358+J359</f>
        <v>0</v>
      </c>
      <c r="K357" s="7">
        <f t="shared" si="33"/>
        <v>120.67550000000001</v>
      </c>
      <c r="L357" s="8">
        <f>L358+L359</f>
        <v>0</v>
      </c>
      <c r="M357" s="9">
        <f t="shared" ref="M357:M422" si="39">K357+L357</f>
        <v>120.67550000000001</v>
      </c>
      <c r="N357" s="10">
        <f>N358+N359</f>
        <v>0</v>
      </c>
      <c r="O357" s="9">
        <f t="shared" si="38"/>
        <v>120.67550000000001</v>
      </c>
      <c r="P357" s="10">
        <f>P358+P359</f>
        <v>0</v>
      </c>
      <c r="Q357" s="9">
        <f t="shared" si="37"/>
        <v>120.67550000000001</v>
      </c>
      <c r="R357" s="10">
        <f>R358+R359</f>
        <v>0</v>
      </c>
      <c r="S357" s="9">
        <f t="shared" si="36"/>
        <v>120.67550000000001</v>
      </c>
      <c r="T357" s="9">
        <f>T358+T359</f>
        <v>51</v>
      </c>
      <c r="U357" s="20">
        <f t="shared" si="35"/>
        <v>42.262099597681377</v>
      </c>
    </row>
    <row r="358" spans="1:21" ht="38.25">
      <c r="A358" s="3" t="s">
        <v>32</v>
      </c>
      <c r="B358" s="2" t="s">
        <v>4</v>
      </c>
      <c r="C358" s="2" t="s">
        <v>23</v>
      </c>
      <c r="D358" s="2" t="s">
        <v>27</v>
      </c>
      <c r="E358" s="1" t="s">
        <v>229</v>
      </c>
      <c r="F358" s="2">
        <v>200</v>
      </c>
      <c r="G358" s="7">
        <v>152.85300000000001</v>
      </c>
      <c r="H358" s="8">
        <v>-104.17749999999999</v>
      </c>
      <c r="I358" s="7">
        <f t="shared" si="34"/>
        <v>48.675500000000014</v>
      </c>
      <c r="J358" s="8"/>
      <c r="K358" s="7">
        <f t="shared" si="33"/>
        <v>48.675500000000014</v>
      </c>
      <c r="L358" s="8"/>
      <c r="M358" s="9">
        <f t="shared" si="39"/>
        <v>48.675500000000014</v>
      </c>
      <c r="N358" s="10"/>
      <c r="O358" s="9">
        <f t="shared" si="38"/>
        <v>48.675500000000014</v>
      </c>
      <c r="P358" s="10"/>
      <c r="Q358" s="9">
        <f t="shared" si="37"/>
        <v>48.675500000000014</v>
      </c>
      <c r="R358" s="10"/>
      <c r="S358" s="9">
        <f t="shared" si="36"/>
        <v>48.675500000000014</v>
      </c>
      <c r="T358" s="9">
        <v>0</v>
      </c>
      <c r="U358" s="20">
        <f t="shared" si="35"/>
        <v>0</v>
      </c>
    </row>
    <row r="359" spans="1:21" ht="25.5">
      <c r="A359" s="3" t="s">
        <v>150</v>
      </c>
      <c r="B359" s="2" t="s">
        <v>4</v>
      </c>
      <c r="C359" s="2" t="s">
        <v>23</v>
      </c>
      <c r="D359" s="2" t="s">
        <v>27</v>
      </c>
      <c r="E359" s="1" t="s">
        <v>229</v>
      </c>
      <c r="F359" s="2">
        <v>300</v>
      </c>
      <c r="G359" s="7">
        <v>72</v>
      </c>
      <c r="H359" s="8"/>
      <c r="I359" s="7">
        <f t="shared" si="34"/>
        <v>72</v>
      </c>
      <c r="J359" s="8"/>
      <c r="K359" s="7">
        <f t="shared" si="33"/>
        <v>72</v>
      </c>
      <c r="L359" s="8"/>
      <c r="M359" s="9">
        <f t="shared" si="39"/>
        <v>72</v>
      </c>
      <c r="N359" s="10"/>
      <c r="O359" s="9">
        <f t="shared" si="38"/>
        <v>72</v>
      </c>
      <c r="P359" s="10"/>
      <c r="Q359" s="9">
        <f t="shared" si="37"/>
        <v>72</v>
      </c>
      <c r="R359" s="10"/>
      <c r="S359" s="9">
        <f t="shared" si="36"/>
        <v>72</v>
      </c>
      <c r="T359" s="9">
        <v>51</v>
      </c>
      <c r="U359" s="20">
        <f t="shared" si="35"/>
        <v>70.833333333333343</v>
      </c>
    </row>
    <row r="360" spans="1:21" ht="29.25" customHeight="1">
      <c r="A360" s="3" t="s">
        <v>321</v>
      </c>
      <c r="B360" s="2" t="s">
        <v>4</v>
      </c>
      <c r="C360" s="2" t="s">
        <v>23</v>
      </c>
      <c r="D360" s="2" t="s">
        <v>27</v>
      </c>
      <c r="E360" s="1" t="s">
        <v>322</v>
      </c>
      <c r="F360" s="2"/>
      <c r="G360" s="7">
        <v>2815.69625</v>
      </c>
      <c r="H360" s="8">
        <f>H361</f>
        <v>0</v>
      </c>
      <c r="I360" s="7">
        <f t="shared" si="34"/>
        <v>2815.69625</v>
      </c>
      <c r="J360" s="8">
        <f>J361</f>
        <v>0</v>
      </c>
      <c r="K360" s="7">
        <f t="shared" si="33"/>
        <v>2815.69625</v>
      </c>
      <c r="L360" s="8">
        <f>L361</f>
        <v>0</v>
      </c>
      <c r="M360" s="9">
        <f t="shared" si="39"/>
        <v>2815.69625</v>
      </c>
      <c r="N360" s="10">
        <f>N361</f>
        <v>0</v>
      </c>
      <c r="O360" s="9">
        <f t="shared" si="38"/>
        <v>2815.69625</v>
      </c>
      <c r="P360" s="10">
        <f>P361</f>
        <v>-237.74306999999999</v>
      </c>
      <c r="Q360" s="9">
        <f t="shared" si="37"/>
        <v>2577.95318</v>
      </c>
      <c r="R360" s="10">
        <f>R361</f>
        <v>0</v>
      </c>
      <c r="S360" s="9">
        <f t="shared" si="36"/>
        <v>2577.95318</v>
      </c>
      <c r="T360" s="9">
        <f>T361</f>
        <v>1574.26487</v>
      </c>
      <c r="U360" s="20">
        <f t="shared" si="35"/>
        <v>61.066464752474673</v>
      </c>
    </row>
    <row r="361" spans="1:21" ht="38.25">
      <c r="A361" s="3" t="s">
        <v>65</v>
      </c>
      <c r="B361" s="2" t="s">
        <v>4</v>
      </c>
      <c r="C361" s="2" t="s">
        <v>23</v>
      </c>
      <c r="D361" s="2" t="s">
        <v>27</v>
      </c>
      <c r="E361" s="1" t="s">
        <v>322</v>
      </c>
      <c r="F361" s="2">
        <v>600</v>
      </c>
      <c r="G361" s="7">
        <v>2815.69625</v>
      </c>
      <c r="H361" s="8"/>
      <c r="I361" s="7">
        <f t="shared" si="34"/>
        <v>2815.69625</v>
      </c>
      <c r="J361" s="8"/>
      <c r="K361" s="7">
        <f t="shared" si="33"/>
        <v>2815.69625</v>
      </c>
      <c r="L361" s="8"/>
      <c r="M361" s="9">
        <f t="shared" si="39"/>
        <v>2815.69625</v>
      </c>
      <c r="N361" s="10"/>
      <c r="O361" s="9">
        <f t="shared" si="38"/>
        <v>2815.69625</v>
      </c>
      <c r="P361" s="10">
        <v>-237.74306999999999</v>
      </c>
      <c r="Q361" s="9">
        <f t="shared" si="37"/>
        <v>2577.95318</v>
      </c>
      <c r="R361" s="10"/>
      <c r="S361" s="9">
        <f t="shared" si="36"/>
        <v>2577.95318</v>
      </c>
      <c r="T361" s="9">
        <v>1574.26487</v>
      </c>
      <c r="U361" s="20">
        <f t="shared" si="35"/>
        <v>61.066464752474673</v>
      </c>
    </row>
    <row r="362" spans="1:21" ht="38.25">
      <c r="A362" s="3" t="s">
        <v>31</v>
      </c>
      <c r="B362" s="2" t="s">
        <v>4</v>
      </c>
      <c r="C362" s="2" t="s">
        <v>23</v>
      </c>
      <c r="D362" s="2" t="s">
        <v>27</v>
      </c>
      <c r="E362" s="1" t="s">
        <v>33</v>
      </c>
      <c r="F362" s="2"/>
      <c r="G362" s="7">
        <v>3496.4759999999997</v>
      </c>
      <c r="H362" s="8">
        <f>H363+H364+H365</f>
        <v>0</v>
      </c>
      <c r="I362" s="7">
        <f t="shared" si="34"/>
        <v>3496.4759999999997</v>
      </c>
      <c r="J362" s="8">
        <f>J363+J364+J365</f>
        <v>0</v>
      </c>
      <c r="K362" s="7">
        <f t="shared" si="33"/>
        <v>3496.4759999999997</v>
      </c>
      <c r="L362" s="8">
        <f>L363+L364+L365</f>
        <v>0</v>
      </c>
      <c r="M362" s="9">
        <f t="shared" si="39"/>
        <v>3496.4759999999997</v>
      </c>
      <c r="N362" s="10">
        <f>N363+N364+N365</f>
        <v>0</v>
      </c>
      <c r="O362" s="9">
        <f t="shared" si="38"/>
        <v>3496.4759999999997</v>
      </c>
      <c r="P362" s="10">
        <f>P363+P364+P365</f>
        <v>317.49700000000001</v>
      </c>
      <c r="Q362" s="9">
        <f t="shared" si="37"/>
        <v>3813.9729999999995</v>
      </c>
      <c r="R362" s="10">
        <f>R363+R364+R365</f>
        <v>51.055000000000007</v>
      </c>
      <c r="S362" s="9">
        <f t="shared" si="36"/>
        <v>3865.0279999999993</v>
      </c>
      <c r="T362" s="9">
        <f>T363+T364+T365</f>
        <v>2636.9258799999998</v>
      </c>
      <c r="U362" s="20">
        <f t="shared" si="35"/>
        <v>68.225272365426591</v>
      </c>
    </row>
    <row r="363" spans="1:21" ht="76.5">
      <c r="A363" s="3" t="s">
        <v>94</v>
      </c>
      <c r="B363" s="2" t="s">
        <v>4</v>
      </c>
      <c r="C363" s="2" t="s">
        <v>23</v>
      </c>
      <c r="D363" s="2" t="s">
        <v>27</v>
      </c>
      <c r="E363" s="1" t="s">
        <v>33</v>
      </c>
      <c r="F363" s="2">
        <v>100</v>
      </c>
      <c r="G363" s="7">
        <v>3495.4759999999997</v>
      </c>
      <c r="H363" s="8">
        <v>-1.6</v>
      </c>
      <c r="I363" s="7">
        <f t="shared" si="34"/>
        <v>3493.8759999999997</v>
      </c>
      <c r="J363" s="8"/>
      <c r="K363" s="7">
        <f t="shared" si="33"/>
        <v>3493.8759999999997</v>
      </c>
      <c r="L363" s="8"/>
      <c r="M363" s="9">
        <f t="shared" si="39"/>
        <v>3493.8759999999997</v>
      </c>
      <c r="N363" s="10"/>
      <c r="O363" s="9">
        <f t="shared" si="38"/>
        <v>3493.8759999999997</v>
      </c>
      <c r="P363" s="10">
        <v>317.49700000000001</v>
      </c>
      <c r="Q363" s="9">
        <f t="shared" si="37"/>
        <v>3811.3729999999996</v>
      </c>
      <c r="R363" s="10">
        <f>42.191+8.864</f>
        <v>51.055000000000007</v>
      </c>
      <c r="S363" s="9">
        <f t="shared" si="36"/>
        <v>3862.4279999999994</v>
      </c>
      <c r="T363" s="9">
        <v>2635.3258799999999</v>
      </c>
      <c r="U363" s="20">
        <f t="shared" si="35"/>
        <v>68.229773603546789</v>
      </c>
    </row>
    <row r="364" spans="1:21" ht="38.25">
      <c r="A364" s="3" t="s">
        <v>32</v>
      </c>
      <c r="B364" s="2" t="s">
        <v>4</v>
      </c>
      <c r="C364" s="2" t="s">
        <v>23</v>
      </c>
      <c r="D364" s="2" t="s">
        <v>27</v>
      </c>
      <c r="E364" s="1" t="s">
        <v>33</v>
      </c>
      <c r="F364" s="2">
        <v>200</v>
      </c>
      <c r="G364" s="7">
        <v>0</v>
      </c>
      <c r="H364" s="8">
        <v>1.6</v>
      </c>
      <c r="I364" s="7">
        <f t="shared" si="34"/>
        <v>1.6</v>
      </c>
      <c r="J364" s="8"/>
      <c r="K364" s="7">
        <f t="shared" ref="K364:K431" si="40">I364+J364</f>
        <v>1.6</v>
      </c>
      <c r="L364" s="8"/>
      <c r="M364" s="9">
        <f t="shared" si="39"/>
        <v>1.6</v>
      </c>
      <c r="N364" s="10"/>
      <c r="O364" s="9">
        <f t="shared" si="38"/>
        <v>1.6</v>
      </c>
      <c r="P364" s="10"/>
      <c r="Q364" s="9">
        <f t="shared" si="37"/>
        <v>1.6</v>
      </c>
      <c r="R364" s="10"/>
      <c r="S364" s="9">
        <f t="shared" si="36"/>
        <v>1.6</v>
      </c>
      <c r="T364" s="9">
        <v>1.6</v>
      </c>
      <c r="U364" s="20">
        <f t="shared" si="35"/>
        <v>100</v>
      </c>
    </row>
    <row r="365" spans="1:21" ht="15.75">
      <c r="A365" s="3" t="s">
        <v>54</v>
      </c>
      <c r="B365" s="2" t="s">
        <v>4</v>
      </c>
      <c r="C365" s="2" t="s">
        <v>23</v>
      </c>
      <c r="D365" s="2" t="s">
        <v>27</v>
      </c>
      <c r="E365" s="1" t="s">
        <v>33</v>
      </c>
      <c r="F365" s="2">
        <v>800</v>
      </c>
      <c r="G365" s="7">
        <v>1</v>
      </c>
      <c r="H365" s="8"/>
      <c r="I365" s="7">
        <f t="shared" si="34"/>
        <v>1</v>
      </c>
      <c r="J365" s="8"/>
      <c r="K365" s="7">
        <f t="shared" si="40"/>
        <v>1</v>
      </c>
      <c r="L365" s="8"/>
      <c r="M365" s="9">
        <f t="shared" si="39"/>
        <v>1</v>
      </c>
      <c r="N365" s="10"/>
      <c r="O365" s="9">
        <f t="shared" si="38"/>
        <v>1</v>
      </c>
      <c r="P365" s="10"/>
      <c r="Q365" s="9">
        <f t="shared" si="37"/>
        <v>1</v>
      </c>
      <c r="R365" s="10"/>
      <c r="S365" s="9">
        <f t="shared" si="36"/>
        <v>1</v>
      </c>
      <c r="T365" s="9">
        <v>0</v>
      </c>
      <c r="U365" s="20">
        <f t="shared" si="35"/>
        <v>0</v>
      </c>
    </row>
    <row r="366" spans="1:21" ht="38.25">
      <c r="A366" s="3" t="s">
        <v>227</v>
      </c>
      <c r="B366" s="2" t="s">
        <v>4</v>
      </c>
      <c r="C366" s="2">
        <v>10</v>
      </c>
      <c r="D366" s="2" t="s">
        <v>20</v>
      </c>
      <c r="E366" s="14" t="s">
        <v>228</v>
      </c>
      <c r="F366" s="2"/>
      <c r="G366" s="7">
        <v>325</v>
      </c>
      <c r="H366" s="8">
        <f>H367</f>
        <v>104.17749999999999</v>
      </c>
      <c r="I366" s="7">
        <f t="shared" si="34"/>
        <v>429.17750000000001</v>
      </c>
      <c r="J366" s="8">
        <f>J367</f>
        <v>-15.47213</v>
      </c>
      <c r="K366" s="7">
        <f t="shared" si="40"/>
        <v>413.70537000000002</v>
      </c>
      <c r="L366" s="8">
        <f>L367</f>
        <v>0</v>
      </c>
      <c r="M366" s="9">
        <f t="shared" si="39"/>
        <v>413.70537000000002</v>
      </c>
      <c r="N366" s="10">
        <f>N367</f>
        <v>0</v>
      </c>
      <c r="O366" s="9">
        <f t="shared" si="38"/>
        <v>413.70537000000002</v>
      </c>
      <c r="P366" s="10">
        <f>P367</f>
        <v>0</v>
      </c>
      <c r="Q366" s="9">
        <f t="shared" si="37"/>
        <v>413.70537000000002</v>
      </c>
      <c r="R366" s="10">
        <f>R367</f>
        <v>0</v>
      </c>
      <c r="S366" s="9">
        <f t="shared" si="36"/>
        <v>413.70537000000002</v>
      </c>
      <c r="T366" s="9">
        <f>T367</f>
        <v>75</v>
      </c>
      <c r="U366" s="20">
        <f t="shared" si="35"/>
        <v>18.12884372276821</v>
      </c>
    </row>
    <row r="367" spans="1:21" ht="25.5">
      <c r="A367" s="3" t="s">
        <v>150</v>
      </c>
      <c r="B367" s="2" t="s">
        <v>4</v>
      </c>
      <c r="C367" s="2">
        <v>10</v>
      </c>
      <c r="D367" s="2" t="s">
        <v>20</v>
      </c>
      <c r="E367" s="14" t="s">
        <v>228</v>
      </c>
      <c r="F367" s="2">
        <v>300</v>
      </c>
      <c r="G367" s="7">
        <v>325</v>
      </c>
      <c r="H367" s="8">
        <v>104.17749999999999</v>
      </c>
      <c r="I367" s="7">
        <f t="shared" si="34"/>
        <v>429.17750000000001</v>
      </c>
      <c r="J367" s="8">
        <v>-15.47213</v>
      </c>
      <c r="K367" s="7">
        <f t="shared" si="40"/>
        <v>413.70537000000002</v>
      </c>
      <c r="L367" s="8"/>
      <c r="M367" s="9">
        <f t="shared" si="39"/>
        <v>413.70537000000002</v>
      </c>
      <c r="N367" s="10"/>
      <c r="O367" s="9">
        <f t="shared" si="38"/>
        <v>413.70537000000002</v>
      </c>
      <c r="P367" s="10"/>
      <c r="Q367" s="9">
        <f t="shared" si="37"/>
        <v>413.70537000000002</v>
      </c>
      <c r="R367" s="10"/>
      <c r="S367" s="9">
        <f t="shared" si="36"/>
        <v>413.70537000000002</v>
      </c>
      <c r="T367" s="9">
        <v>75</v>
      </c>
      <c r="U367" s="20">
        <f t="shared" si="35"/>
        <v>18.12884372276821</v>
      </c>
    </row>
    <row r="368" spans="1:21" ht="89.25">
      <c r="A368" s="17" t="s">
        <v>111</v>
      </c>
      <c r="B368" s="2" t="s">
        <v>4</v>
      </c>
      <c r="C368" s="2">
        <v>10</v>
      </c>
      <c r="D368" s="2" t="s">
        <v>21</v>
      </c>
      <c r="E368" s="14" t="s">
        <v>112</v>
      </c>
      <c r="F368" s="2"/>
      <c r="G368" s="7">
        <v>3117.1804599999996</v>
      </c>
      <c r="H368" s="8">
        <f>H369+H370</f>
        <v>0</v>
      </c>
      <c r="I368" s="7">
        <f t="shared" si="34"/>
        <v>3117.1804599999996</v>
      </c>
      <c r="J368" s="8">
        <f>J369+J370</f>
        <v>0</v>
      </c>
      <c r="K368" s="7">
        <f t="shared" si="40"/>
        <v>3117.1804599999996</v>
      </c>
      <c r="L368" s="8">
        <f>L369+L370</f>
        <v>0</v>
      </c>
      <c r="M368" s="9">
        <f t="shared" si="39"/>
        <v>3117.1804599999996</v>
      </c>
      <c r="N368" s="10">
        <f>N369+N370</f>
        <v>0</v>
      </c>
      <c r="O368" s="9">
        <f t="shared" si="38"/>
        <v>3117.1804599999996</v>
      </c>
      <c r="P368" s="10">
        <f>P369+P370</f>
        <v>0</v>
      </c>
      <c r="Q368" s="9">
        <f t="shared" si="37"/>
        <v>3117.1804599999996</v>
      </c>
      <c r="R368" s="10">
        <f>R369+R370</f>
        <v>0</v>
      </c>
      <c r="S368" s="9">
        <f t="shared" si="36"/>
        <v>3117.1804599999996</v>
      </c>
      <c r="T368" s="9">
        <f>T369+T370</f>
        <v>1042.93247</v>
      </c>
      <c r="U368" s="20">
        <f t="shared" si="35"/>
        <v>33.457558308959761</v>
      </c>
    </row>
    <row r="369" spans="1:21" ht="25.5">
      <c r="A369" s="3" t="s">
        <v>150</v>
      </c>
      <c r="B369" s="2" t="s">
        <v>4</v>
      </c>
      <c r="C369" s="2">
        <v>10</v>
      </c>
      <c r="D369" s="2" t="s">
        <v>21</v>
      </c>
      <c r="E369" s="14" t="s">
        <v>112</v>
      </c>
      <c r="F369" s="2">
        <v>300</v>
      </c>
      <c r="G369" s="7">
        <v>3071.114</v>
      </c>
      <c r="H369" s="8"/>
      <c r="I369" s="7">
        <f t="shared" si="34"/>
        <v>3071.114</v>
      </c>
      <c r="J369" s="8"/>
      <c r="K369" s="7">
        <f t="shared" si="40"/>
        <v>3071.114</v>
      </c>
      <c r="L369" s="8"/>
      <c r="M369" s="9">
        <f t="shared" si="39"/>
        <v>3071.114</v>
      </c>
      <c r="N369" s="10"/>
      <c r="O369" s="9">
        <f t="shared" si="38"/>
        <v>3071.114</v>
      </c>
      <c r="P369" s="10"/>
      <c r="Q369" s="9">
        <f t="shared" si="37"/>
        <v>3071.114</v>
      </c>
      <c r="R369" s="10"/>
      <c r="S369" s="9">
        <f t="shared" si="36"/>
        <v>3071.114</v>
      </c>
      <c r="T369" s="9">
        <v>1027.8086900000001</v>
      </c>
      <c r="U369" s="20">
        <f t="shared" si="35"/>
        <v>33.466966384185028</v>
      </c>
    </row>
    <row r="370" spans="1:21" ht="38.25">
      <c r="A370" s="3" t="s">
        <v>65</v>
      </c>
      <c r="B370" s="2" t="s">
        <v>4</v>
      </c>
      <c r="C370" s="2">
        <v>10</v>
      </c>
      <c r="D370" s="2" t="s">
        <v>21</v>
      </c>
      <c r="E370" s="14" t="s">
        <v>112</v>
      </c>
      <c r="F370" s="2">
        <v>600</v>
      </c>
      <c r="G370" s="7">
        <v>46.066459999999992</v>
      </c>
      <c r="H370" s="8"/>
      <c r="I370" s="7">
        <f t="shared" si="34"/>
        <v>46.066459999999992</v>
      </c>
      <c r="J370" s="8"/>
      <c r="K370" s="7">
        <f t="shared" si="40"/>
        <v>46.066459999999992</v>
      </c>
      <c r="L370" s="8"/>
      <c r="M370" s="9">
        <f t="shared" si="39"/>
        <v>46.066459999999992</v>
      </c>
      <c r="N370" s="10"/>
      <c r="O370" s="9">
        <f t="shared" si="38"/>
        <v>46.066459999999992</v>
      </c>
      <c r="P370" s="10"/>
      <c r="Q370" s="9">
        <f t="shared" si="37"/>
        <v>46.066459999999992</v>
      </c>
      <c r="R370" s="10"/>
      <c r="S370" s="9">
        <f t="shared" si="36"/>
        <v>46.066459999999992</v>
      </c>
      <c r="T370" s="9">
        <v>15.12378</v>
      </c>
      <c r="U370" s="20">
        <f t="shared" si="35"/>
        <v>32.830349890136993</v>
      </c>
    </row>
    <row r="371" spans="1:21" ht="25.5">
      <c r="A371" s="3" t="s">
        <v>232</v>
      </c>
      <c r="B371" s="2" t="s">
        <v>4</v>
      </c>
      <c r="C371" s="2">
        <v>11</v>
      </c>
      <c r="D371" s="2" t="s">
        <v>19</v>
      </c>
      <c r="E371" s="1" t="s">
        <v>233</v>
      </c>
      <c r="F371" s="2"/>
      <c r="G371" s="7">
        <v>729.34799999999996</v>
      </c>
      <c r="H371" s="8">
        <f>H372</f>
        <v>0</v>
      </c>
      <c r="I371" s="7">
        <f t="shared" si="34"/>
        <v>729.34799999999996</v>
      </c>
      <c r="J371" s="8">
        <f>J372</f>
        <v>0</v>
      </c>
      <c r="K371" s="7">
        <f t="shared" si="40"/>
        <v>729.34799999999996</v>
      </c>
      <c r="L371" s="8">
        <f>L372</f>
        <v>0</v>
      </c>
      <c r="M371" s="9">
        <f t="shared" si="39"/>
        <v>729.34799999999996</v>
      </c>
      <c r="N371" s="10">
        <f>N372</f>
        <v>0</v>
      </c>
      <c r="O371" s="9">
        <f t="shared" si="38"/>
        <v>729.34799999999996</v>
      </c>
      <c r="P371" s="10">
        <f>P372</f>
        <v>0</v>
      </c>
      <c r="Q371" s="9">
        <f t="shared" si="37"/>
        <v>729.34799999999996</v>
      </c>
      <c r="R371" s="10">
        <f>R372</f>
        <v>0</v>
      </c>
      <c r="S371" s="9">
        <f t="shared" si="36"/>
        <v>729.34799999999996</v>
      </c>
      <c r="T371" s="9">
        <f>T372</f>
        <v>451.42</v>
      </c>
      <c r="U371" s="20">
        <f t="shared" si="35"/>
        <v>61.893636508223793</v>
      </c>
    </row>
    <row r="372" spans="1:21" ht="38.25">
      <c r="A372" s="3" t="s">
        <v>65</v>
      </c>
      <c r="B372" s="2" t="s">
        <v>4</v>
      </c>
      <c r="C372" s="2">
        <v>11</v>
      </c>
      <c r="D372" s="2" t="s">
        <v>19</v>
      </c>
      <c r="E372" s="1" t="s">
        <v>233</v>
      </c>
      <c r="F372" s="2">
        <v>600</v>
      </c>
      <c r="G372" s="7">
        <v>729.34799999999996</v>
      </c>
      <c r="H372" s="8"/>
      <c r="I372" s="7">
        <f t="shared" si="34"/>
        <v>729.34799999999996</v>
      </c>
      <c r="J372" s="8"/>
      <c r="K372" s="7">
        <f t="shared" si="40"/>
        <v>729.34799999999996</v>
      </c>
      <c r="L372" s="8"/>
      <c r="M372" s="9">
        <f t="shared" si="39"/>
        <v>729.34799999999996</v>
      </c>
      <c r="N372" s="10"/>
      <c r="O372" s="9">
        <f t="shared" si="38"/>
        <v>729.34799999999996</v>
      </c>
      <c r="P372" s="10"/>
      <c r="Q372" s="9">
        <f t="shared" si="37"/>
        <v>729.34799999999996</v>
      </c>
      <c r="R372" s="10"/>
      <c r="S372" s="9">
        <f t="shared" si="36"/>
        <v>729.34799999999996</v>
      </c>
      <c r="T372" s="9">
        <v>451.42</v>
      </c>
      <c r="U372" s="20">
        <f t="shared" si="35"/>
        <v>61.893636508223793</v>
      </c>
    </row>
    <row r="373" spans="1:21" ht="38.25">
      <c r="A373" s="5" t="s">
        <v>291</v>
      </c>
      <c r="B373" s="6" t="s">
        <v>10</v>
      </c>
      <c r="C373" s="6"/>
      <c r="D373" s="6"/>
      <c r="E373" s="6"/>
      <c r="F373" s="6"/>
      <c r="G373" s="7">
        <v>3582.2861199999993</v>
      </c>
      <c r="H373" s="8">
        <f>H374</f>
        <v>-1163.8254999999999</v>
      </c>
      <c r="I373" s="7">
        <f t="shared" si="34"/>
        <v>2418.4606199999994</v>
      </c>
      <c r="J373" s="8">
        <f>J374</f>
        <v>0</v>
      </c>
      <c r="K373" s="7">
        <f t="shared" si="40"/>
        <v>2418.4606199999994</v>
      </c>
      <c r="L373" s="8">
        <f>L374</f>
        <v>0</v>
      </c>
      <c r="M373" s="9">
        <f t="shared" si="39"/>
        <v>2418.4606199999994</v>
      </c>
      <c r="N373" s="10">
        <f>N374</f>
        <v>0</v>
      </c>
      <c r="O373" s="9">
        <f t="shared" si="38"/>
        <v>2418.4606199999994</v>
      </c>
      <c r="P373" s="10">
        <f>P374</f>
        <v>184.733</v>
      </c>
      <c r="Q373" s="9">
        <f t="shared" si="37"/>
        <v>2603.1936199999996</v>
      </c>
      <c r="R373" s="10">
        <f>R374</f>
        <v>6.8540000000000001</v>
      </c>
      <c r="S373" s="9">
        <f t="shared" si="36"/>
        <v>2610.0476199999994</v>
      </c>
      <c r="T373" s="9">
        <f>T374</f>
        <v>1603.7825599999999</v>
      </c>
      <c r="U373" s="20">
        <f t="shared" si="35"/>
        <v>61.446486558739501</v>
      </c>
    </row>
    <row r="374" spans="1:21" ht="38.25">
      <c r="A374" s="3" t="s">
        <v>12</v>
      </c>
      <c r="B374" s="2" t="s">
        <v>10</v>
      </c>
      <c r="C374" s="2"/>
      <c r="D374" s="2"/>
      <c r="E374" s="2"/>
      <c r="F374" s="2"/>
      <c r="G374" s="7">
        <v>3582.2861199999993</v>
      </c>
      <c r="H374" s="8">
        <f>H375+H377+H384+H380+H382</f>
        <v>-1163.8254999999999</v>
      </c>
      <c r="I374" s="7">
        <f t="shared" si="34"/>
        <v>2418.4606199999994</v>
      </c>
      <c r="J374" s="8">
        <f>J375+J377+J384+J380+J382</f>
        <v>0</v>
      </c>
      <c r="K374" s="7">
        <f t="shared" si="40"/>
        <v>2418.4606199999994</v>
      </c>
      <c r="L374" s="8">
        <f>L375+L377+L384+L380+L382</f>
        <v>0</v>
      </c>
      <c r="M374" s="9">
        <f t="shared" si="39"/>
        <v>2418.4606199999994</v>
      </c>
      <c r="N374" s="10">
        <f>N375+N377+N384+N380+N382</f>
        <v>0</v>
      </c>
      <c r="O374" s="9">
        <f t="shared" si="38"/>
        <v>2418.4606199999994</v>
      </c>
      <c r="P374" s="10">
        <f>P375+P377+P384+P380+P382</f>
        <v>184.733</v>
      </c>
      <c r="Q374" s="9">
        <f t="shared" si="37"/>
        <v>2603.1936199999996</v>
      </c>
      <c r="R374" s="10">
        <f>R375+R377+R384+R380+R382</f>
        <v>6.8540000000000001</v>
      </c>
      <c r="S374" s="9">
        <f t="shared" si="36"/>
        <v>2610.0476199999994</v>
      </c>
      <c r="T374" s="9">
        <f>T375+T377+T384+T380+T382</f>
        <v>1603.7825599999999</v>
      </c>
      <c r="U374" s="20">
        <f t="shared" si="35"/>
        <v>61.446486558739501</v>
      </c>
    </row>
    <row r="375" spans="1:21" ht="38.25">
      <c r="A375" s="3" t="s">
        <v>60</v>
      </c>
      <c r="B375" s="2" t="s">
        <v>10</v>
      </c>
      <c r="C375" s="2" t="s">
        <v>19</v>
      </c>
      <c r="D375" s="2" t="s">
        <v>20</v>
      </c>
      <c r="E375" s="1" t="s">
        <v>62</v>
      </c>
      <c r="F375" s="2"/>
      <c r="G375" s="7">
        <v>1183.6300000000001</v>
      </c>
      <c r="H375" s="8">
        <f>H376</f>
        <v>0</v>
      </c>
      <c r="I375" s="7">
        <f t="shared" si="34"/>
        <v>1183.6300000000001</v>
      </c>
      <c r="J375" s="8">
        <f>J376</f>
        <v>0</v>
      </c>
      <c r="K375" s="7">
        <f t="shared" si="40"/>
        <v>1183.6300000000001</v>
      </c>
      <c r="L375" s="8">
        <f>L376</f>
        <v>0</v>
      </c>
      <c r="M375" s="9">
        <f t="shared" si="39"/>
        <v>1183.6300000000001</v>
      </c>
      <c r="N375" s="10">
        <f>N376</f>
        <v>0</v>
      </c>
      <c r="O375" s="9">
        <f t="shared" si="38"/>
        <v>1183.6300000000001</v>
      </c>
      <c r="P375" s="10">
        <f>P376</f>
        <v>133.15799999999999</v>
      </c>
      <c r="Q375" s="9">
        <f t="shared" si="37"/>
        <v>1316.788</v>
      </c>
      <c r="R375" s="10">
        <f>R376</f>
        <v>0</v>
      </c>
      <c r="S375" s="9">
        <f t="shared" si="36"/>
        <v>1316.788</v>
      </c>
      <c r="T375" s="9">
        <f>T376</f>
        <v>916.22529999999995</v>
      </c>
      <c r="U375" s="20">
        <f t="shared" si="35"/>
        <v>69.580319686995935</v>
      </c>
    </row>
    <row r="376" spans="1:21" ht="76.5">
      <c r="A376" s="3" t="s">
        <v>94</v>
      </c>
      <c r="B376" s="2" t="s">
        <v>10</v>
      </c>
      <c r="C376" s="2" t="s">
        <v>19</v>
      </c>
      <c r="D376" s="2" t="s">
        <v>20</v>
      </c>
      <c r="E376" s="1" t="s">
        <v>62</v>
      </c>
      <c r="F376" s="2">
        <v>100</v>
      </c>
      <c r="G376" s="7">
        <v>1183.6300000000001</v>
      </c>
      <c r="H376" s="8"/>
      <c r="I376" s="7">
        <f t="shared" si="34"/>
        <v>1183.6300000000001</v>
      </c>
      <c r="J376" s="8"/>
      <c r="K376" s="7">
        <f t="shared" si="40"/>
        <v>1183.6300000000001</v>
      </c>
      <c r="L376" s="8"/>
      <c r="M376" s="9">
        <f t="shared" si="39"/>
        <v>1183.6300000000001</v>
      </c>
      <c r="N376" s="10"/>
      <c r="O376" s="9">
        <f t="shared" si="38"/>
        <v>1183.6300000000001</v>
      </c>
      <c r="P376" s="10">
        <v>133.15799999999999</v>
      </c>
      <c r="Q376" s="9">
        <f t="shared" si="37"/>
        <v>1316.788</v>
      </c>
      <c r="R376" s="10"/>
      <c r="S376" s="9">
        <f t="shared" si="36"/>
        <v>1316.788</v>
      </c>
      <c r="T376" s="9">
        <v>916.22529999999995</v>
      </c>
      <c r="U376" s="20">
        <f t="shared" si="35"/>
        <v>69.580319686995935</v>
      </c>
    </row>
    <row r="377" spans="1:21" ht="25.5">
      <c r="A377" s="3" t="s">
        <v>61</v>
      </c>
      <c r="B377" s="2" t="s">
        <v>10</v>
      </c>
      <c r="C377" s="2" t="s">
        <v>19</v>
      </c>
      <c r="D377" s="2" t="s">
        <v>20</v>
      </c>
      <c r="E377" s="1" t="s">
        <v>63</v>
      </c>
      <c r="F377" s="2"/>
      <c r="G377" s="7">
        <v>1186.45012</v>
      </c>
      <c r="H377" s="8">
        <f>H378+H379</f>
        <v>0</v>
      </c>
      <c r="I377" s="7">
        <f t="shared" si="34"/>
        <v>1186.45012</v>
      </c>
      <c r="J377" s="8">
        <f>J378+J379</f>
        <v>0</v>
      </c>
      <c r="K377" s="7">
        <f t="shared" si="40"/>
        <v>1186.45012</v>
      </c>
      <c r="L377" s="8">
        <f>L378+L379</f>
        <v>0</v>
      </c>
      <c r="M377" s="9">
        <f t="shared" si="39"/>
        <v>1186.45012</v>
      </c>
      <c r="N377" s="10">
        <f>N378+N379</f>
        <v>0</v>
      </c>
      <c r="O377" s="9">
        <f t="shared" si="38"/>
        <v>1186.45012</v>
      </c>
      <c r="P377" s="10">
        <f>P378+P379</f>
        <v>51.575000000000003</v>
      </c>
      <c r="Q377" s="9">
        <f t="shared" si="37"/>
        <v>1238.02512</v>
      </c>
      <c r="R377" s="10">
        <f>R378+R379</f>
        <v>6.8540000000000001</v>
      </c>
      <c r="S377" s="9">
        <f t="shared" si="36"/>
        <v>1244.8791200000001</v>
      </c>
      <c r="T377" s="9">
        <f>T378+T379</f>
        <v>639.17676000000006</v>
      </c>
      <c r="U377" s="20">
        <f t="shared" si="35"/>
        <v>51.344483952787321</v>
      </c>
    </row>
    <row r="378" spans="1:21" ht="76.5">
      <c r="A378" s="3" t="s">
        <v>94</v>
      </c>
      <c r="B378" s="2" t="s">
        <v>10</v>
      </c>
      <c r="C378" s="2" t="s">
        <v>19</v>
      </c>
      <c r="D378" s="2" t="s">
        <v>20</v>
      </c>
      <c r="E378" s="1" t="s">
        <v>63</v>
      </c>
      <c r="F378" s="2">
        <v>100</v>
      </c>
      <c r="G378" s="7">
        <v>937.97299999999996</v>
      </c>
      <c r="H378" s="8"/>
      <c r="I378" s="7">
        <f t="shared" si="34"/>
        <v>937.97299999999996</v>
      </c>
      <c r="J378" s="8"/>
      <c r="K378" s="7">
        <f t="shared" si="40"/>
        <v>937.97299999999996</v>
      </c>
      <c r="L378" s="8"/>
      <c r="M378" s="9">
        <f t="shared" si="39"/>
        <v>937.97299999999996</v>
      </c>
      <c r="N378" s="10"/>
      <c r="O378" s="9">
        <f t="shared" si="38"/>
        <v>937.97299999999996</v>
      </c>
      <c r="P378" s="10">
        <v>51.575000000000003</v>
      </c>
      <c r="Q378" s="9">
        <f t="shared" si="37"/>
        <v>989.548</v>
      </c>
      <c r="R378" s="10">
        <f>6.854</f>
        <v>6.8540000000000001</v>
      </c>
      <c r="S378" s="9">
        <f t="shared" si="36"/>
        <v>996.40200000000004</v>
      </c>
      <c r="T378" s="9">
        <v>494.94351</v>
      </c>
      <c r="U378" s="20">
        <f t="shared" si="35"/>
        <v>49.673074722852824</v>
      </c>
    </row>
    <row r="379" spans="1:21" ht="38.25">
      <c r="A379" s="3" t="s">
        <v>32</v>
      </c>
      <c r="B379" s="2" t="s">
        <v>10</v>
      </c>
      <c r="C379" s="2" t="s">
        <v>19</v>
      </c>
      <c r="D379" s="2" t="s">
        <v>20</v>
      </c>
      <c r="E379" s="1" t="s">
        <v>63</v>
      </c>
      <c r="F379" s="2">
        <v>200</v>
      </c>
      <c r="G379" s="7">
        <v>248.47712000000001</v>
      </c>
      <c r="H379" s="8"/>
      <c r="I379" s="7">
        <f t="shared" si="34"/>
        <v>248.47712000000001</v>
      </c>
      <c r="J379" s="8"/>
      <c r="K379" s="7">
        <f t="shared" si="40"/>
        <v>248.47712000000001</v>
      </c>
      <c r="L379" s="8"/>
      <c r="M379" s="9">
        <f t="shared" si="39"/>
        <v>248.47712000000001</v>
      </c>
      <c r="N379" s="10"/>
      <c r="O379" s="9">
        <f t="shared" si="38"/>
        <v>248.47712000000001</v>
      </c>
      <c r="P379" s="10"/>
      <c r="Q379" s="9">
        <f t="shared" si="37"/>
        <v>248.47712000000001</v>
      </c>
      <c r="R379" s="10"/>
      <c r="S379" s="9">
        <f t="shared" si="36"/>
        <v>248.47712000000001</v>
      </c>
      <c r="T379" s="9">
        <v>144.23325</v>
      </c>
      <c r="U379" s="20">
        <f t="shared" si="35"/>
        <v>58.046893814609568</v>
      </c>
    </row>
    <row r="380" spans="1:21" ht="38.25" hidden="1">
      <c r="A380" s="3" t="s">
        <v>307</v>
      </c>
      <c r="B380" s="2" t="s">
        <v>10</v>
      </c>
      <c r="C380" s="2" t="s">
        <v>19</v>
      </c>
      <c r="D380" s="2" t="s">
        <v>28</v>
      </c>
      <c r="E380" s="1" t="s">
        <v>308</v>
      </c>
      <c r="F380" s="2"/>
      <c r="G380" s="7">
        <v>751.92799999999988</v>
      </c>
      <c r="H380" s="8">
        <f>H381</f>
        <v>-751.928</v>
      </c>
      <c r="I380" s="7">
        <f t="shared" si="34"/>
        <v>0</v>
      </c>
      <c r="J380" s="8">
        <f>J381</f>
        <v>0</v>
      </c>
      <c r="K380" s="7">
        <f t="shared" si="40"/>
        <v>0</v>
      </c>
      <c r="L380" s="8">
        <f>L381</f>
        <v>0</v>
      </c>
      <c r="M380" s="9">
        <f t="shared" si="39"/>
        <v>0</v>
      </c>
      <c r="N380" s="10">
        <f>N381</f>
        <v>0</v>
      </c>
      <c r="O380" s="9">
        <f t="shared" si="38"/>
        <v>0</v>
      </c>
      <c r="P380" s="10">
        <f>P381</f>
        <v>0</v>
      </c>
      <c r="Q380" s="9">
        <f t="shared" si="37"/>
        <v>0</v>
      </c>
      <c r="R380" s="10">
        <f>R381</f>
        <v>0</v>
      </c>
      <c r="S380" s="9">
        <f t="shared" si="36"/>
        <v>0</v>
      </c>
      <c r="T380" s="9">
        <f>T381</f>
        <v>0</v>
      </c>
      <c r="U380" s="20">
        <v>0</v>
      </c>
    </row>
    <row r="381" spans="1:21" ht="76.5" hidden="1">
      <c r="A381" s="3" t="s">
        <v>94</v>
      </c>
      <c r="B381" s="2" t="s">
        <v>10</v>
      </c>
      <c r="C381" s="2" t="s">
        <v>19</v>
      </c>
      <c r="D381" s="2" t="s">
        <v>28</v>
      </c>
      <c r="E381" s="1" t="s">
        <v>308</v>
      </c>
      <c r="F381" s="2">
        <v>100</v>
      </c>
      <c r="G381" s="7">
        <v>751.92799999999988</v>
      </c>
      <c r="H381" s="8">
        <v>-751.928</v>
      </c>
      <c r="I381" s="7">
        <f t="shared" si="34"/>
        <v>0</v>
      </c>
      <c r="J381" s="8"/>
      <c r="K381" s="7">
        <f t="shared" si="40"/>
        <v>0</v>
      </c>
      <c r="L381" s="8"/>
      <c r="M381" s="9">
        <f t="shared" si="39"/>
        <v>0</v>
      </c>
      <c r="N381" s="10"/>
      <c r="O381" s="9">
        <f t="shared" si="38"/>
        <v>0</v>
      </c>
      <c r="P381" s="10"/>
      <c r="Q381" s="9">
        <f t="shared" si="37"/>
        <v>0</v>
      </c>
      <c r="R381" s="10"/>
      <c r="S381" s="9">
        <f t="shared" si="36"/>
        <v>0</v>
      </c>
      <c r="T381" s="9">
        <v>0</v>
      </c>
      <c r="U381" s="20">
        <v>0</v>
      </c>
    </row>
    <row r="382" spans="1:21" ht="38.25">
      <c r="A382" s="3" t="s">
        <v>309</v>
      </c>
      <c r="B382" s="2" t="s">
        <v>10</v>
      </c>
      <c r="C382" s="2" t="s">
        <v>19</v>
      </c>
      <c r="D382" s="2" t="s">
        <v>28</v>
      </c>
      <c r="E382" s="1" t="s">
        <v>310</v>
      </c>
      <c r="F382" s="2"/>
      <c r="G382" s="7">
        <v>460.27800000000002</v>
      </c>
      <c r="H382" s="8">
        <f>H383</f>
        <v>-411.89749999999998</v>
      </c>
      <c r="I382" s="7">
        <f t="shared" si="34"/>
        <v>48.38050000000004</v>
      </c>
      <c r="J382" s="8">
        <f>J383</f>
        <v>0</v>
      </c>
      <c r="K382" s="7">
        <f t="shared" si="40"/>
        <v>48.38050000000004</v>
      </c>
      <c r="L382" s="8">
        <f>L383</f>
        <v>0</v>
      </c>
      <c r="M382" s="9">
        <f t="shared" si="39"/>
        <v>48.38050000000004</v>
      </c>
      <c r="N382" s="10">
        <f>N383</f>
        <v>0</v>
      </c>
      <c r="O382" s="9">
        <f t="shared" si="38"/>
        <v>48.38050000000004</v>
      </c>
      <c r="P382" s="10">
        <f>P383</f>
        <v>0</v>
      </c>
      <c r="Q382" s="9">
        <f t="shared" si="37"/>
        <v>48.38050000000004</v>
      </c>
      <c r="R382" s="10">
        <f>R383</f>
        <v>0</v>
      </c>
      <c r="S382" s="9">
        <f t="shared" si="36"/>
        <v>48.38050000000004</v>
      </c>
      <c r="T382" s="9">
        <f>T383</f>
        <v>48.380499999999998</v>
      </c>
      <c r="U382" s="20">
        <f t="shared" si="35"/>
        <v>99.999999999999915</v>
      </c>
    </row>
    <row r="383" spans="1:21" ht="76.5">
      <c r="A383" s="3" t="s">
        <v>94</v>
      </c>
      <c r="B383" s="2" t="s">
        <v>10</v>
      </c>
      <c r="C383" s="2" t="s">
        <v>19</v>
      </c>
      <c r="D383" s="2" t="s">
        <v>28</v>
      </c>
      <c r="E383" s="1" t="s">
        <v>310</v>
      </c>
      <c r="F383" s="2">
        <v>100</v>
      </c>
      <c r="G383" s="7">
        <v>460.27800000000002</v>
      </c>
      <c r="H383" s="8">
        <v>-411.89749999999998</v>
      </c>
      <c r="I383" s="7">
        <f t="shared" si="34"/>
        <v>48.38050000000004</v>
      </c>
      <c r="J383" s="8"/>
      <c r="K383" s="7">
        <f t="shared" si="40"/>
        <v>48.38050000000004</v>
      </c>
      <c r="L383" s="8"/>
      <c r="M383" s="9">
        <f t="shared" si="39"/>
        <v>48.38050000000004</v>
      </c>
      <c r="N383" s="10"/>
      <c r="O383" s="9">
        <f t="shared" si="38"/>
        <v>48.38050000000004</v>
      </c>
      <c r="P383" s="10"/>
      <c r="Q383" s="9">
        <f t="shared" si="37"/>
        <v>48.38050000000004</v>
      </c>
      <c r="R383" s="10"/>
      <c r="S383" s="9">
        <f t="shared" si="36"/>
        <v>48.38050000000004</v>
      </c>
      <c r="T383" s="9">
        <v>48.380499999999998</v>
      </c>
      <c r="U383" s="20">
        <f t="shared" si="35"/>
        <v>99.999999999999915</v>
      </c>
    </row>
    <row r="384" spans="1:21" ht="38.25" hidden="1">
      <c r="A384" s="3" t="s">
        <v>267</v>
      </c>
      <c r="B384" s="2" t="s">
        <v>10</v>
      </c>
      <c r="C384" s="2" t="s">
        <v>19</v>
      </c>
      <c r="D384" s="2">
        <v>13</v>
      </c>
      <c r="E384" s="1" t="s">
        <v>268</v>
      </c>
      <c r="F384" s="2"/>
      <c r="G384" s="7">
        <v>0</v>
      </c>
      <c r="H384" s="8">
        <f>H385</f>
        <v>0</v>
      </c>
      <c r="I384" s="7">
        <f t="shared" si="34"/>
        <v>0</v>
      </c>
      <c r="J384" s="8">
        <f>J385</f>
        <v>0</v>
      </c>
      <c r="K384" s="7">
        <f t="shared" si="40"/>
        <v>0</v>
      </c>
      <c r="L384" s="8">
        <f>L385</f>
        <v>0</v>
      </c>
      <c r="M384" s="9">
        <f t="shared" si="39"/>
        <v>0</v>
      </c>
      <c r="N384" s="10">
        <f>N385</f>
        <v>0</v>
      </c>
      <c r="O384" s="9">
        <f t="shared" si="38"/>
        <v>0</v>
      </c>
      <c r="P384" s="10">
        <f>P385</f>
        <v>0</v>
      </c>
      <c r="Q384" s="9">
        <f t="shared" si="37"/>
        <v>0</v>
      </c>
      <c r="R384" s="10">
        <f>R385</f>
        <v>0</v>
      </c>
      <c r="S384" s="9">
        <f t="shared" si="36"/>
        <v>0</v>
      </c>
      <c r="T384" s="9">
        <f>T385</f>
        <v>0</v>
      </c>
      <c r="U384" s="20">
        <v>0</v>
      </c>
    </row>
    <row r="385" spans="1:21" ht="38.25" hidden="1">
      <c r="A385" s="3" t="s">
        <v>32</v>
      </c>
      <c r="B385" s="2" t="s">
        <v>10</v>
      </c>
      <c r="C385" s="2" t="s">
        <v>19</v>
      </c>
      <c r="D385" s="2">
        <v>13</v>
      </c>
      <c r="E385" s="1" t="s">
        <v>268</v>
      </c>
      <c r="F385" s="2">
        <v>200</v>
      </c>
      <c r="G385" s="7">
        <v>0</v>
      </c>
      <c r="H385" s="8"/>
      <c r="I385" s="7">
        <f t="shared" si="34"/>
        <v>0</v>
      </c>
      <c r="J385" s="8"/>
      <c r="K385" s="7">
        <f t="shared" si="40"/>
        <v>0</v>
      </c>
      <c r="L385" s="8"/>
      <c r="M385" s="9">
        <f t="shared" si="39"/>
        <v>0</v>
      </c>
      <c r="N385" s="10"/>
      <c r="O385" s="9">
        <f t="shared" si="38"/>
        <v>0</v>
      </c>
      <c r="P385" s="10"/>
      <c r="Q385" s="9">
        <f t="shared" si="37"/>
        <v>0</v>
      </c>
      <c r="R385" s="10"/>
      <c r="S385" s="9">
        <f t="shared" si="36"/>
        <v>0</v>
      </c>
      <c r="T385" s="9">
        <v>0</v>
      </c>
      <c r="U385" s="20">
        <v>0</v>
      </c>
    </row>
    <row r="386" spans="1:21" ht="36.75" customHeight="1">
      <c r="A386" s="5" t="s">
        <v>9</v>
      </c>
      <c r="B386" s="6" t="s">
        <v>8</v>
      </c>
      <c r="C386" s="6"/>
      <c r="D386" s="6"/>
      <c r="E386" s="2"/>
      <c r="F386" s="2"/>
      <c r="G386" s="7">
        <v>32417.498040000002</v>
      </c>
      <c r="H386" s="8">
        <f>H387</f>
        <v>5624</v>
      </c>
      <c r="I386" s="7">
        <f t="shared" ref="I386:I465" si="41">G386+H386</f>
        <v>38041.498040000006</v>
      </c>
      <c r="J386" s="8">
        <f>J387</f>
        <v>1769.9972599999999</v>
      </c>
      <c r="K386" s="7">
        <f t="shared" si="40"/>
        <v>39811.495300000002</v>
      </c>
      <c r="L386" s="8">
        <f>L387</f>
        <v>297.50400000000002</v>
      </c>
      <c r="M386" s="9">
        <f t="shared" si="39"/>
        <v>40108.999300000003</v>
      </c>
      <c r="N386" s="10">
        <f>N387</f>
        <v>0</v>
      </c>
      <c r="O386" s="9">
        <f t="shared" si="38"/>
        <v>40108.999300000003</v>
      </c>
      <c r="P386" s="10">
        <f>P387</f>
        <v>1804.2621299999998</v>
      </c>
      <c r="Q386" s="9">
        <f t="shared" si="37"/>
        <v>41913.261430000006</v>
      </c>
      <c r="R386" s="10">
        <f>R387</f>
        <v>535.23568</v>
      </c>
      <c r="S386" s="9">
        <f t="shared" si="36"/>
        <v>42448.497110000004</v>
      </c>
      <c r="T386" s="9">
        <f>T387</f>
        <v>34552.740850000002</v>
      </c>
      <c r="U386" s="20">
        <f t="shared" si="35"/>
        <v>81.399208929496069</v>
      </c>
    </row>
    <row r="387" spans="1:21" ht="38.25">
      <c r="A387" s="3" t="s">
        <v>12</v>
      </c>
      <c r="B387" s="2" t="s">
        <v>8</v>
      </c>
      <c r="C387" s="2"/>
      <c r="D387" s="2"/>
      <c r="E387" s="2"/>
      <c r="F387" s="2"/>
      <c r="G387" s="7">
        <v>32417.498040000002</v>
      </c>
      <c r="H387" s="8">
        <f>H388+H396+H398+H400+H404+H406+H414+H416+H420+H424+H426+H428+H440+H442+H446+H450+H452+H454+H456+H460+H465+H468+H472+H475+H477+H408+H394+H430+H410+H432+H434+H463+H436+H479+H422+H438+H402+H418+H448+H458</f>
        <v>5624</v>
      </c>
      <c r="I387" s="7">
        <f t="shared" si="41"/>
        <v>38041.498040000006</v>
      </c>
      <c r="J387" s="8">
        <f>J388+J396+J398+J400+J404+J406+J414+J416+J420+J424+J426+J428+J440+J442+J446+J450+J452+J454+J456+J460+J465+J468+J472+J475+J477+J408+J394+J430+J410+J432+J434+J463+J436+J479+J422+J438+J402+J418+J448+J458+J444+J412</f>
        <v>1769.9972599999999</v>
      </c>
      <c r="K387" s="7">
        <f t="shared" si="40"/>
        <v>39811.495300000002</v>
      </c>
      <c r="L387" s="8">
        <f>L388+L396+L398+L400+L404+L406+L414+L416+L420+L424+L426+L428+L440+L442+L446+L450+L452+L454+L456+L460+L465+L468+L472+L475+L477+L408+L394+L430+L410+L432+L434+L463+L436+L479+L422+L438+L402+L418+L448+L458+L444+L412</f>
        <v>297.50400000000002</v>
      </c>
      <c r="M387" s="9">
        <f t="shared" si="39"/>
        <v>40108.999300000003</v>
      </c>
      <c r="N387" s="10">
        <f>N388+N396+N398+N400+N404+N406+N414+N416+N420+N424+N426+N428+N440+N442+N446+N450+N452+N454+N456+N460+N465+N468+N472+N475+N477+N408+N394+N430+N410+N432+N434+N463+N436+N479+N422+N438+N402+N418+N448+N458+N444+N412+N392</f>
        <v>0</v>
      </c>
      <c r="O387" s="9">
        <f t="shared" si="38"/>
        <v>40108.999300000003</v>
      </c>
      <c r="P387" s="10">
        <f>P388+P396+P398+P400+P404+P406+P414+P416+P420+P424+P426+P428+P440+P442+P446+P450+P452+P454+P456+P460+P465+P468+P472+P475+P477+P408+P394+P430+P410+P432+P434+P463+P436+P479+P422+P438+P402+P418+P448+P458+P444+P412+P392</f>
        <v>1804.2621299999998</v>
      </c>
      <c r="Q387" s="9">
        <f t="shared" si="37"/>
        <v>41913.261430000006</v>
      </c>
      <c r="R387" s="10">
        <f>R388+R396+R398+R400+R404+R406+R414+R416+R420+R424+R426+R428+R440+R442+R446+R450+R452+R454+R456+R460+R465+R468+R472+R475+R477+R408+R394+R430+R410+R432+R434+R463+R436+R479+R422+R438+R402+R418+R448+R458+R444+R412+R392</f>
        <v>535.23568</v>
      </c>
      <c r="S387" s="9">
        <f t="shared" si="36"/>
        <v>42448.497110000004</v>
      </c>
      <c r="T387" s="9">
        <f>T388+T396+T398+T400+T404+T406+T414+T416+T420+T424+T426+T428+T440+T442+T446+T450+T452+T454+T456+T460+T465+T468+T472+T475+T477+T408+T394+T430+T410+T432+T434+T463+T436+T479+T422+T438+T402+T418+T448+T458+T444+T412+T392</f>
        <v>34552.740850000002</v>
      </c>
      <c r="U387" s="20">
        <f t="shared" si="35"/>
        <v>81.399208929496069</v>
      </c>
    </row>
    <row r="388" spans="1:21" ht="38.25">
      <c r="A388" s="3" t="s">
        <v>31</v>
      </c>
      <c r="B388" s="2" t="s">
        <v>8</v>
      </c>
      <c r="C388" s="2" t="s">
        <v>19</v>
      </c>
      <c r="D388" s="2">
        <v>13</v>
      </c>
      <c r="E388" s="1" t="s">
        <v>33</v>
      </c>
      <c r="F388" s="2"/>
      <c r="G388" s="7">
        <v>3085.3659599999996</v>
      </c>
      <c r="H388" s="8">
        <f>H389+H390+H391</f>
        <v>0</v>
      </c>
      <c r="I388" s="7">
        <f t="shared" si="41"/>
        <v>3085.3659599999996</v>
      </c>
      <c r="J388" s="8">
        <f>J389+J390+J391</f>
        <v>0</v>
      </c>
      <c r="K388" s="7">
        <f t="shared" si="40"/>
        <v>3085.3659599999996</v>
      </c>
      <c r="L388" s="8">
        <f>L389+L390+L391</f>
        <v>0</v>
      </c>
      <c r="M388" s="9">
        <f t="shared" si="39"/>
        <v>3085.3659599999996</v>
      </c>
      <c r="N388" s="10">
        <f>N389+N390+N391</f>
        <v>0</v>
      </c>
      <c r="O388" s="9">
        <f t="shared" si="38"/>
        <v>3085.3659599999996</v>
      </c>
      <c r="P388" s="10">
        <f>P389+P390+P391</f>
        <v>311.65100000000001</v>
      </c>
      <c r="Q388" s="9">
        <f t="shared" si="37"/>
        <v>3397.0169599999995</v>
      </c>
      <c r="R388" s="10">
        <f>R389+R390+R391</f>
        <v>45.573</v>
      </c>
      <c r="S388" s="9">
        <f t="shared" si="36"/>
        <v>3442.5899599999993</v>
      </c>
      <c r="T388" s="9">
        <f>T389+T390+T391</f>
        <v>2553.2219799999998</v>
      </c>
      <c r="U388" s="20">
        <f t="shared" si="35"/>
        <v>74.165730152771374</v>
      </c>
    </row>
    <row r="389" spans="1:21" ht="76.5">
      <c r="A389" s="3" t="s">
        <v>94</v>
      </c>
      <c r="B389" s="2" t="s">
        <v>8</v>
      </c>
      <c r="C389" s="2" t="s">
        <v>19</v>
      </c>
      <c r="D389" s="2">
        <v>13</v>
      </c>
      <c r="E389" s="1" t="s">
        <v>33</v>
      </c>
      <c r="F389" s="2">
        <v>100</v>
      </c>
      <c r="G389" s="7">
        <v>3083.9809599999994</v>
      </c>
      <c r="H389" s="8"/>
      <c r="I389" s="7">
        <f t="shared" si="41"/>
        <v>3083.9809599999994</v>
      </c>
      <c r="J389" s="8"/>
      <c r="K389" s="7">
        <f t="shared" si="40"/>
        <v>3083.9809599999994</v>
      </c>
      <c r="L389" s="8"/>
      <c r="M389" s="9">
        <f t="shared" si="39"/>
        <v>3083.9809599999994</v>
      </c>
      <c r="N389" s="10"/>
      <c r="O389" s="9">
        <f t="shared" si="38"/>
        <v>3083.9809599999994</v>
      </c>
      <c r="P389" s="10">
        <v>311.65100000000001</v>
      </c>
      <c r="Q389" s="9">
        <f t="shared" si="37"/>
        <v>3395.6319599999993</v>
      </c>
      <c r="R389" s="10">
        <f>41.415+4.158</f>
        <v>45.573</v>
      </c>
      <c r="S389" s="9">
        <f t="shared" si="36"/>
        <v>3441.2049599999991</v>
      </c>
      <c r="T389" s="9">
        <v>2553.2219799999998</v>
      </c>
      <c r="U389" s="20">
        <f t="shared" si="35"/>
        <v>74.195580027293701</v>
      </c>
    </row>
    <row r="390" spans="1:21" ht="38.25" hidden="1">
      <c r="A390" s="3" t="s">
        <v>32</v>
      </c>
      <c r="B390" s="2" t="s">
        <v>8</v>
      </c>
      <c r="C390" s="2" t="s">
        <v>19</v>
      </c>
      <c r="D390" s="2">
        <v>13</v>
      </c>
      <c r="E390" s="1" t="s">
        <v>33</v>
      </c>
      <c r="F390" s="2">
        <v>200</v>
      </c>
      <c r="G390" s="7">
        <v>0</v>
      </c>
      <c r="H390" s="8"/>
      <c r="I390" s="7">
        <f t="shared" si="41"/>
        <v>0</v>
      </c>
      <c r="J390" s="8"/>
      <c r="K390" s="7">
        <f t="shared" si="40"/>
        <v>0</v>
      </c>
      <c r="L390" s="8"/>
      <c r="M390" s="9">
        <f t="shared" si="39"/>
        <v>0</v>
      </c>
      <c r="N390" s="10"/>
      <c r="O390" s="9">
        <f t="shared" si="38"/>
        <v>0</v>
      </c>
      <c r="P390" s="10"/>
      <c r="Q390" s="9">
        <f t="shared" si="37"/>
        <v>0</v>
      </c>
      <c r="R390" s="10"/>
      <c r="S390" s="9">
        <f t="shared" si="36"/>
        <v>0</v>
      </c>
      <c r="T390" s="9">
        <v>0</v>
      </c>
      <c r="U390" s="20">
        <v>0</v>
      </c>
    </row>
    <row r="391" spans="1:21" ht="15.75">
      <c r="A391" s="3" t="s">
        <v>54</v>
      </c>
      <c r="B391" s="2" t="s">
        <v>8</v>
      </c>
      <c r="C391" s="2" t="s">
        <v>19</v>
      </c>
      <c r="D391" s="2">
        <v>13</v>
      </c>
      <c r="E391" s="1" t="s">
        <v>33</v>
      </c>
      <c r="F391" s="2">
        <v>800</v>
      </c>
      <c r="G391" s="7">
        <v>1.3849999999999998</v>
      </c>
      <c r="H391" s="8"/>
      <c r="I391" s="7">
        <f t="shared" si="41"/>
        <v>1.3849999999999998</v>
      </c>
      <c r="J391" s="8"/>
      <c r="K391" s="7">
        <f t="shared" si="40"/>
        <v>1.3849999999999998</v>
      </c>
      <c r="L391" s="8"/>
      <c r="M391" s="9">
        <f t="shared" si="39"/>
        <v>1.3849999999999998</v>
      </c>
      <c r="N391" s="10"/>
      <c r="O391" s="9">
        <f t="shared" si="38"/>
        <v>1.3849999999999998</v>
      </c>
      <c r="P391" s="10"/>
      <c r="Q391" s="9">
        <f t="shared" si="37"/>
        <v>1.3849999999999998</v>
      </c>
      <c r="R391" s="10"/>
      <c r="S391" s="9">
        <f t="shared" si="36"/>
        <v>1.3849999999999998</v>
      </c>
      <c r="T391" s="9">
        <v>0</v>
      </c>
      <c r="U391" s="20">
        <f t="shared" si="35"/>
        <v>0</v>
      </c>
    </row>
    <row r="392" spans="1:21" ht="15.75">
      <c r="A392" s="3" t="s">
        <v>50</v>
      </c>
      <c r="B392" s="2" t="s">
        <v>8</v>
      </c>
      <c r="C392" s="2" t="s">
        <v>19</v>
      </c>
      <c r="D392" s="2">
        <v>13</v>
      </c>
      <c r="E392" s="1" t="s">
        <v>51</v>
      </c>
      <c r="F392" s="2"/>
      <c r="G392" s="7"/>
      <c r="H392" s="8"/>
      <c r="I392" s="7"/>
      <c r="J392" s="8"/>
      <c r="K392" s="7"/>
      <c r="L392" s="8"/>
      <c r="M392" s="9">
        <f t="shared" si="39"/>
        <v>0</v>
      </c>
      <c r="N392" s="10">
        <f>N393</f>
        <v>26.05</v>
      </c>
      <c r="O392" s="9">
        <f t="shared" si="38"/>
        <v>26.05</v>
      </c>
      <c r="P392" s="10">
        <f>P393</f>
        <v>0</v>
      </c>
      <c r="Q392" s="9">
        <f t="shared" si="37"/>
        <v>26.05</v>
      </c>
      <c r="R392" s="10">
        <f>R393</f>
        <v>0</v>
      </c>
      <c r="S392" s="9">
        <f t="shared" si="36"/>
        <v>26.05</v>
      </c>
      <c r="T392" s="9">
        <f>T393</f>
        <v>16.054849999999998</v>
      </c>
      <c r="U392" s="20">
        <f t="shared" si="35"/>
        <v>61.630902111324367</v>
      </c>
    </row>
    <row r="393" spans="1:21" ht="38.25">
      <c r="A393" s="3" t="s">
        <v>32</v>
      </c>
      <c r="B393" s="2" t="s">
        <v>8</v>
      </c>
      <c r="C393" s="2" t="s">
        <v>19</v>
      </c>
      <c r="D393" s="2">
        <v>13</v>
      </c>
      <c r="E393" s="1" t="s">
        <v>51</v>
      </c>
      <c r="F393" s="2">
        <v>200</v>
      </c>
      <c r="G393" s="7"/>
      <c r="H393" s="8"/>
      <c r="I393" s="7"/>
      <c r="J393" s="8"/>
      <c r="K393" s="7"/>
      <c r="L393" s="8"/>
      <c r="M393" s="9">
        <f t="shared" si="39"/>
        <v>0</v>
      </c>
      <c r="N393" s="10">
        <v>26.05</v>
      </c>
      <c r="O393" s="9">
        <f t="shared" si="38"/>
        <v>26.05</v>
      </c>
      <c r="P393" s="10"/>
      <c r="Q393" s="9">
        <f t="shared" si="37"/>
        <v>26.05</v>
      </c>
      <c r="R393" s="10"/>
      <c r="S393" s="9">
        <f t="shared" si="36"/>
        <v>26.05</v>
      </c>
      <c r="T393" s="9">
        <v>16.054849999999998</v>
      </c>
      <c r="U393" s="20">
        <f t="shared" si="35"/>
        <v>61.630902111324367</v>
      </c>
    </row>
    <row r="394" spans="1:21" ht="38.25" hidden="1">
      <c r="A394" s="3" t="s">
        <v>267</v>
      </c>
      <c r="B394" s="2" t="s">
        <v>8</v>
      </c>
      <c r="C394" s="2" t="s">
        <v>19</v>
      </c>
      <c r="D394" s="2">
        <v>13</v>
      </c>
      <c r="E394" s="1" t="s">
        <v>268</v>
      </c>
      <c r="F394" s="2"/>
      <c r="G394" s="7">
        <v>0</v>
      </c>
      <c r="H394" s="8">
        <f>H395</f>
        <v>0</v>
      </c>
      <c r="I394" s="7">
        <f t="shared" si="41"/>
        <v>0</v>
      </c>
      <c r="J394" s="8">
        <f>J395</f>
        <v>0</v>
      </c>
      <c r="K394" s="7">
        <f t="shared" si="40"/>
        <v>0</v>
      </c>
      <c r="L394" s="8">
        <f>L395</f>
        <v>0</v>
      </c>
      <c r="M394" s="9">
        <f t="shared" si="39"/>
        <v>0</v>
      </c>
      <c r="N394" s="10">
        <f>N395</f>
        <v>0</v>
      </c>
      <c r="O394" s="9">
        <f t="shared" si="38"/>
        <v>0</v>
      </c>
      <c r="P394" s="10">
        <f>P395</f>
        <v>0</v>
      </c>
      <c r="Q394" s="9">
        <f t="shared" si="37"/>
        <v>0</v>
      </c>
      <c r="R394" s="10">
        <f>R395</f>
        <v>0</v>
      </c>
      <c r="S394" s="9">
        <f t="shared" si="36"/>
        <v>0</v>
      </c>
      <c r="T394" s="9">
        <f>T395</f>
        <v>0</v>
      </c>
      <c r="U394" s="20">
        <v>0</v>
      </c>
    </row>
    <row r="395" spans="1:21" ht="38.25" hidden="1">
      <c r="A395" s="3" t="s">
        <v>32</v>
      </c>
      <c r="B395" s="2" t="s">
        <v>8</v>
      </c>
      <c r="C395" s="2" t="s">
        <v>19</v>
      </c>
      <c r="D395" s="2">
        <v>13</v>
      </c>
      <c r="E395" s="1" t="s">
        <v>268</v>
      </c>
      <c r="F395" s="2">
        <v>200</v>
      </c>
      <c r="G395" s="7">
        <v>0</v>
      </c>
      <c r="H395" s="8"/>
      <c r="I395" s="7">
        <f t="shared" si="41"/>
        <v>0</v>
      </c>
      <c r="J395" s="8"/>
      <c r="K395" s="7">
        <f t="shared" si="40"/>
        <v>0</v>
      </c>
      <c r="L395" s="8"/>
      <c r="M395" s="9">
        <f t="shared" si="39"/>
        <v>0</v>
      </c>
      <c r="N395" s="10"/>
      <c r="O395" s="9">
        <f t="shared" si="38"/>
        <v>0</v>
      </c>
      <c r="P395" s="10"/>
      <c r="Q395" s="9">
        <f t="shared" si="37"/>
        <v>0</v>
      </c>
      <c r="R395" s="10"/>
      <c r="S395" s="9">
        <f t="shared" si="36"/>
        <v>0</v>
      </c>
      <c r="T395" s="9">
        <v>0</v>
      </c>
      <c r="U395" s="20">
        <v>0</v>
      </c>
    </row>
    <row r="396" spans="1:21" ht="15.75" hidden="1">
      <c r="A396" s="3" t="s">
        <v>50</v>
      </c>
      <c r="B396" s="2" t="s">
        <v>8</v>
      </c>
      <c r="C396" s="2" t="s">
        <v>21</v>
      </c>
      <c r="D396" s="2">
        <v>10</v>
      </c>
      <c r="E396" s="1" t="s">
        <v>51</v>
      </c>
      <c r="F396" s="2"/>
      <c r="G396" s="7">
        <v>26.049999999999997</v>
      </c>
      <c r="H396" s="8">
        <f>H397</f>
        <v>0</v>
      </c>
      <c r="I396" s="7">
        <f t="shared" si="41"/>
        <v>26.049999999999997</v>
      </c>
      <c r="J396" s="8">
        <f>J397</f>
        <v>0</v>
      </c>
      <c r="K396" s="7">
        <f t="shared" si="40"/>
        <v>26.049999999999997</v>
      </c>
      <c r="L396" s="8">
        <f>L397</f>
        <v>0</v>
      </c>
      <c r="M396" s="9">
        <f t="shared" si="39"/>
        <v>26.049999999999997</v>
      </c>
      <c r="N396" s="10">
        <f>N397</f>
        <v>-26.05</v>
      </c>
      <c r="O396" s="9">
        <f t="shared" si="38"/>
        <v>0</v>
      </c>
      <c r="P396" s="10">
        <f>P397</f>
        <v>0</v>
      </c>
      <c r="Q396" s="9">
        <f t="shared" si="37"/>
        <v>0</v>
      </c>
      <c r="R396" s="10">
        <f>R397</f>
        <v>0</v>
      </c>
      <c r="S396" s="9">
        <f t="shared" si="36"/>
        <v>0</v>
      </c>
      <c r="T396" s="9">
        <f>T397</f>
        <v>0</v>
      </c>
      <c r="U396" s="20">
        <v>0</v>
      </c>
    </row>
    <row r="397" spans="1:21" ht="38.25" hidden="1">
      <c r="A397" s="3" t="s">
        <v>32</v>
      </c>
      <c r="B397" s="2" t="s">
        <v>8</v>
      </c>
      <c r="C397" s="2" t="s">
        <v>21</v>
      </c>
      <c r="D397" s="2">
        <v>10</v>
      </c>
      <c r="E397" s="1" t="s">
        <v>51</v>
      </c>
      <c r="F397" s="2">
        <v>200</v>
      </c>
      <c r="G397" s="7">
        <v>26.049999999999997</v>
      </c>
      <c r="H397" s="8"/>
      <c r="I397" s="7">
        <f t="shared" si="41"/>
        <v>26.049999999999997</v>
      </c>
      <c r="J397" s="8"/>
      <c r="K397" s="7">
        <f t="shared" si="40"/>
        <v>26.049999999999997</v>
      </c>
      <c r="L397" s="8"/>
      <c r="M397" s="9">
        <f t="shared" si="39"/>
        <v>26.049999999999997</v>
      </c>
      <c r="N397" s="10">
        <v>-26.05</v>
      </c>
      <c r="O397" s="9">
        <f t="shared" si="38"/>
        <v>0</v>
      </c>
      <c r="P397" s="10"/>
      <c r="Q397" s="9">
        <f t="shared" si="37"/>
        <v>0</v>
      </c>
      <c r="R397" s="10"/>
      <c r="S397" s="9">
        <f t="shared" si="36"/>
        <v>0</v>
      </c>
      <c r="T397" s="9">
        <v>0</v>
      </c>
      <c r="U397" s="20">
        <v>0</v>
      </c>
    </row>
    <row r="398" spans="1:21" ht="25.5">
      <c r="A398" s="3" t="s">
        <v>64</v>
      </c>
      <c r="B398" s="2" t="s">
        <v>8</v>
      </c>
      <c r="C398" s="2" t="s">
        <v>23</v>
      </c>
      <c r="D398" s="2" t="s">
        <v>20</v>
      </c>
      <c r="E398" s="1" t="s">
        <v>197</v>
      </c>
      <c r="F398" s="2"/>
      <c r="G398" s="7">
        <v>5422.4708000000001</v>
      </c>
      <c r="H398" s="8">
        <f>H399</f>
        <v>0</v>
      </c>
      <c r="I398" s="7">
        <f t="shared" si="41"/>
        <v>5422.4708000000001</v>
      </c>
      <c r="J398" s="8">
        <f>J399</f>
        <v>343.89726000000002</v>
      </c>
      <c r="K398" s="7">
        <f t="shared" si="40"/>
        <v>5766.3680599999998</v>
      </c>
      <c r="L398" s="8">
        <f>L399</f>
        <v>0</v>
      </c>
      <c r="M398" s="9">
        <f t="shared" si="39"/>
        <v>5766.3680599999998</v>
      </c>
      <c r="N398" s="10">
        <f>N399</f>
        <v>0</v>
      </c>
      <c r="O398" s="9">
        <f t="shared" si="38"/>
        <v>5766.3680599999998</v>
      </c>
      <c r="P398" s="10">
        <f>P399</f>
        <v>0</v>
      </c>
      <c r="Q398" s="9">
        <f t="shared" si="37"/>
        <v>5766.3680599999998</v>
      </c>
      <c r="R398" s="10">
        <f>R399</f>
        <v>60.613659999999996</v>
      </c>
      <c r="S398" s="9">
        <f t="shared" si="36"/>
        <v>5826.9817199999998</v>
      </c>
      <c r="T398" s="9">
        <f>T399</f>
        <v>4500</v>
      </c>
      <c r="U398" s="20">
        <f t="shared" ref="U398:U460" si="42">T398/S398*100</f>
        <v>77.22694554806327</v>
      </c>
    </row>
    <row r="399" spans="1:21" ht="38.25">
      <c r="A399" s="3" t="s">
        <v>65</v>
      </c>
      <c r="B399" s="2" t="s">
        <v>8</v>
      </c>
      <c r="C399" s="2" t="s">
        <v>23</v>
      </c>
      <c r="D399" s="2" t="s">
        <v>20</v>
      </c>
      <c r="E399" s="1" t="s">
        <v>197</v>
      </c>
      <c r="F399" s="2">
        <v>600</v>
      </c>
      <c r="G399" s="7">
        <v>5422.4708000000001</v>
      </c>
      <c r="H399" s="8"/>
      <c r="I399" s="7">
        <f t="shared" si="41"/>
        <v>5422.4708000000001</v>
      </c>
      <c r="J399" s="8">
        <v>343.89726000000002</v>
      </c>
      <c r="K399" s="7">
        <f t="shared" si="40"/>
        <v>5766.3680599999998</v>
      </c>
      <c r="L399" s="8"/>
      <c r="M399" s="9">
        <f t="shared" si="39"/>
        <v>5766.3680599999998</v>
      </c>
      <c r="N399" s="10"/>
      <c r="O399" s="9">
        <f t="shared" si="38"/>
        <v>5766.3680599999998</v>
      </c>
      <c r="P399" s="10"/>
      <c r="Q399" s="9">
        <f t="shared" si="37"/>
        <v>5766.3680599999998</v>
      </c>
      <c r="R399" s="10">
        <f>16.30566+44.308</f>
        <v>60.613659999999996</v>
      </c>
      <c r="S399" s="9">
        <f t="shared" si="36"/>
        <v>5826.9817199999998</v>
      </c>
      <c r="T399" s="9">
        <v>4500</v>
      </c>
      <c r="U399" s="20">
        <f t="shared" si="42"/>
        <v>77.22694554806327</v>
      </c>
    </row>
    <row r="400" spans="1:21" ht="76.5" hidden="1">
      <c r="A400" s="3" t="s">
        <v>66</v>
      </c>
      <c r="B400" s="2" t="s">
        <v>8</v>
      </c>
      <c r="C400" s="2" t="s">
        <v>23</v>
      </c>
      <c r="D400" s="2" t="s">
        <v>20</v>
      </c>
      <c r="E400" s="14" t="s">
        <v>198</v>
      </c>
      <c r="F400" s="2"/>
      <c r="G400" s="7">
        <v>200</v>
      </c>
      <c r="H400" s="8">
        <f>H401</f>
        <v>-200</v>
      </c>
      <c r="I400" s="7">
        <f t="shared" si="41"/>
        <v>0</v>
      </c>
      <c r="J400" s="8">
        <f>J401</f>
        <v>0</v>
      </c>
      <c r="K400" s="7">
        <f t="shared" si="40"/>
        <v>0</v>
      </c>
      <c r="L400" s="8">
        <f>L401</f>
        <v>0</v>
      </c>
      <c r="M400" s="9">
        <f t="shared" si="39"/>
        <v>0</v>
      </c>
      <c r="N400" s="10">
        <f>N401</f>
        <v>0</v>
      </c>
      <c r="O400" s="9">
        <f t="shared" si="38"/>
        <v>0</v>
      </c>
      <c r="P400" s="10">
        <f>P401</f>
        <v>0</v>
      </c>
      <c r="Q400" s="9">
        <f t="shared" si="37"/>
        <v>0</v>
      </c>
      <c r="R400" s="10">
        <f>R401</f>
        <v>0</v>
      </c>
      <c r="S400" s="9">
        <f t="shared" si="36"/>
        <v>0</v>
      </c>
      <c r="T400" s="9">
        <f>T401</f>
        <v>0</v>
      </c>
      <c r="U400" s="20">
        <v>0</v>
      </c>
    </row>
    <row r="401" spans="1:21" ht="38.25" hidden="1">
      <c r="A401" s="3" t="s">
        <v>65</v>
      </c>
      <c r="B401" s="2" t="s">
        <v>8</v>
      </c>
      <c r="C401" s="2" t="s">
        <v>23</v>
      </c>
      <c r="D401" s="2" t="s">
        <v>20</v>
      </c>
      <c r="E401" s="14" t="s">
        <v>198</v>
      </c>
      <c r="F401" s="2">
        <v>600</v>
      </c>
      <c r="G401" s="7">
        <v>200</v>
      </c>
      <c r="H401" s="8">
        <v>-200</v>
      </c>
      <c r="I401" s="7">
        <f t="shared" si="41"/>
        <v>0</v>
      </c>
      <c r="J401" s="8"/>
      <c r="K401" s="7">
        <f t="shared" si="40"/>
        <v>0</v>
      </c>
      <c r="L401" s="8"/>
      <c r="M401" s="9">
        <f t="shared" si="39"/>
        <v>0</v>
      </c>
      <c r="N401" s="10"/>
      <c r="O401" s="9">
        <f t="shared" si="38"/>
        <v>0</v>
      </c>
      <c r="P401" s="10"/>
      <c r="Q401" s="9">
        <f t="shared" si="37"/>
        <v>0</v>
      </c>
      <c r="R401" s="10"/>
      <c r="S401" s="9">
        <f t="shared" si="36"/>
        <v>0</v>
      </c>
      <c r="T401" s="9">
        <v>0</v>
      </c>
      <c r="U401" s="20">
        <v>0</v>
      </c>
    </row>
    <row r="402" spans="1:21" ht="76.5">
      <c r="A402" s="3" t="s">
        <v>66</v>
      </c>
      <c r="B402" s="2" t="s">
        <v>8</v>
      </c>
      <c r="C402" s="2" t="s">
        <v>23</v>
      </c>
      <c r="D402" s="2" t="s">
        <v>20</v>
      </c>
      <c r="E402" s="14" t="s">
        <v>339</v>
      </c>
      <c r="F402" s="2"/>
      <c r="G402" s="7">
        <v>0</v>
      </c>
      <c r="H402" s="8">
        <f>H403</f>
        <v>200</v>
      </c>
      <c r="I402" s="7">
        <f t="shared" si="41"/>
        <v>200</v>
      </c>
      <c r="J402" s="8">
        <f>J403</f>
        <v>0</v>
      </c>
      <c r="K402" s="7">
        <f t="shared" si="40"/>
        <v>200</v>
      </c>
      <c r="L402" s="8">
        <f>L403</f>
        <v>0</v>
      </c>
      <c r="M402" s="9">
        <f t="shared" si="39"/>
        <v>200</v>
      </c>
      <c r="N402" s="10">
        <f>N403</f>
        <v>0</v>
      </c>
      <c r="O402" s="9">
        <f t="shared" si="38"/>
        <v>200</v>
      </c>
      <c r="P402" s="10">
        <f>P403</f>
        <v>0</v>
      </c>
      <c r="Q402" s="9">
        <f t="shared" si="37"/>
        <v>200</v>
      </c>
      <c r="R402" s="10">
        <f>R403</f>
        <v>0</v>
      </c>
      <c r="S402" s="9">
        <f t="shared" si="36"/>
        <v>200</v>
      </c>
      <c r="T402" s="9">
        <f>T403</f>
        <v>200</v>
      </c>
      <c r="U402" s="20">
        <f t="shared" si="42"/>
        <v>100</v>
      </c>
    </row>
    <row r="403" spans="1:21" ht="38.25">
      <c r="A403" s="3" t="s">
        <v>65</v>
      </c>
      <c r="B403" s="2" t="s">
        <v>8</v>
      </c>
      <c r="C403" s="2" t="s">
        <v>23</v>
      </c>
      <c r="D403" s="2" t="s">
        <v>20</v>
      </c>
      <c r="E403" s="14" t="s">
        <v>339</v>
      </c>
      <c r="F403" s="2">
        <v>600</v>
      </c>
      <c r="G403" s="7">
        <v>0</v>
      </c>
      <c r="H403" s="8">
        <v>200</v>
      </c>
      <c r="I403" s="7">
        <f t="shared" si="41"/>
        <v>200</v>
      </c>
      <c r="J403" s="8"/>
      <c r="K403" s="7">
        <f t="shared" si="40"/>
        <v>200</v>
      </c>
      <c r="L403" s="8"/>
      <c r="M403" s="9">
        <f t="shared" si="39"/>
        <v>200</v>
      </c>
      <c r="N403" s="10"/>
      <c r="O403" s="9">
        <f t="shared" si="38"/>
        <v>200</v>
      </c>
      <c r="P403" s="10"/>
      <c r="Q403" s="9">
        <f t="shared" si="37"/>
        <v>200</v>
      </c>
      <c r="R403" s="10"/>
      <c r="S403" s="9">
        <f t="shared" si="36"/>
        <v>200</v>
      </c>
      <c r="T403" s="9">
        <v>200</v>
      </c>
      <c r="U403" s="20">
        <f t="shared" si="42"/>
        <v>100</v>
      </c>
    </row>
    <row r="404" spans="1:21" ht="89.25">
      <c r="A404" s="3" t="s">
        <v>356</v>
      </c>
      <c r="B404" s="2" t="s">
        <v>8</v>
      </c>
      <c r="C404" s="2" t="s">
        <v>23</v>
      </c>
      <c r="D404" s="2" t="s">
        <v>20</v>
      </c>
      <c r="E404" s="14" t="s">
        <v>237</v>
      </c>
      <c r="F404" s="2"/>
      <c r="G404" s="7">
        <v>2044.64</v>
      </c>
      <c r="H404" s="8">
        <f>H405</f>
        <v>0</v>
      </c>
      <c r="I404" s="7">
        <f t="shared" si="41"/>
        <v>2044.64</v>
      </c>
      <c r="J404" s="8">
        <f>J405</f>
        <v>0</v>
      </c>
      <c r="K404" s="7">
        <f t="shared" si="40"/>
        <v>2044.64</v>
      </c>
      <c r="L404" s="8">
        <f>L405</f>
        <v>0</v>
      </c>
      <c r="M404" s="9">
        <f t="shared" si="39"/>
        <v>2044.64</v>
      </c>
      <c r="N404" s="10">
        <f>N405</f>
        <v>0</v>
      </c>
      <c r="O404" s="9">
        <f t="shared" si="38"/>
        <v>2044.64</v>
      </c>
      <c r="P404" s="10">
        <f>P405</f>
        <v>0</v>
      </c>
      <c r="Q404" s="9">
        <f t="shared" si="37"/>
        <v>2044.64</v>
      </c>
      <c r="R404" s="10">
        <f>R405</f>
        <v>0</v>
      </c>
      <c r="S404" s="9">
        <f t="shared" si="36"/>
        <v>2044.64</v>
      </c>
      <c r="T404" s="9">
        <f>T405</f>
        <v>1261.1600000000001</v>
      </c>
      <c r="U404" s="20">
        <f t="shared" si="42"/>
        <v>61.681273965098995</v>
      </c>
    </row>
    <row r="405" spans="1:21" ht="38.25">
      <c r="A405" s="3" t="s">
        <v>65</v>
      </c>
      <c r="B405" s="2" t="s">
        <v>8</v>
      </c>
      <c r="C405" s="2" t="s">
        <v>23</v>
      </c>
      <c r="D405" s="2" t="s">
        <v>20</v>
      </c>
      <c r="E405" s="14" t="s">
        <v>237</v>
      </c>
      <c r="F405" s="2">
        <v>600</v>
      </c>
      <c r="G405" s="7">
        <v>2044.64</v>
      </c>
      <c r="H405" s="8"/>
      <c r="I405" s="7">
        <f t="shared" si="41"/>
        <v>2044.64</v>
      </c>
      <c r="J405" s="8"/>
      <c r="K405" s="7">
        <f t="shared" si="40"/>
        <v>2044.64</v>
      </c>
      <c r="L405" s="8"/>
      <c r="M405" s="9">
        <f t="shared" si="39"/>
        <v>2044.64</v>
      </c>
      <c r="N405" s="10"/>
      <c r="O405" s="9">
        <f t="shared" si="38"/>
        <v>2044.64</v>
      </c>
      <c r="P405" s="10"/>
      <c r="Q405" s="9">
        <f t="shared" si="37"/>
        <v>2044.64</v>
      </c>
      <c r="R405" s="10"/>
      <c r="S405" s="9">
        <f t="shared" si="36"/>
        <v>2044.64</v>
      </c>
      <c r="T405" s="9">
        <v>1261.1600000000001</v>
      </c>
      <c r="U405" s="20">
        <f t="shared" si="42"/>
        <v>61.681273965098995</v>
      </c>
    </row>
    <row r="406" spans="1:21" ht="51" hidden="1">
      <c r="A406" s="3" t="s">
        <v>215</v>
      </c>
      <c r="B406" s="2" t="s">
        <v>8</v>
      </c>
      <c r="C406" s="2" t="s">
        <v>23</v>
      </c>
      <c r="D406" s="2" t="s">
        <v>20</v>
      </c>
      <c r="E406" s="14" t="s">
        <v>230</v>
      </c>
      <c r="F406" s="2"/>
      <c r="G406" s="7">
        <v>0</v>
      </c>
      <c r="H406" s="8">
        <f>H407</f>
        <v>0</v>
      </c>
      <c r="I406" s="7">
        <f t="shared" si="41"/>
        <v>0</v>
      </c>
      <c r="J406" s="8">
        <f>J407</f>
        <v>0</v>
      </c>
      <c r="K406" s="7">
        <f t="shared" si="40"/>
        <v>0</v>
      </c>
      <c r="L406" s="8">
        <f>L407</f>
        <v>0</v>
      </c>
      <c r="M406" s="9">
        <f t="shared" si="39"/>
        <v>0</v>
      </c>
      <c r="N406" s="10">
        <f>N407</f>
        <v>0</v>
      </c>
      <c r="O406" s="9">
        <f t="shared" si="38"/>
        <v>0</v>
      </c>
      <c r="P406" s="10">
        <f>P407</f>
        <v>0</v>
      </c>
      <c r="Q406" s="9">
        <f t="shared" si="37"/>
        <v>0</v>
      </c>
      <c r="R406" s="10">
        <f>R407</f>
        <v>0</v>
      </c>
      <c r="S406" s="9">
        <f t="shared" si="36"/>
        <v>0</v>
      </c>
      <c r="T406" s="9">
        <f>T407</f>
        <v>0</v>
      </c>
      <c r="U406" s="20">
        <v>0</v>
      </c>
    </row>
    <row r="407" spans="1:21" ht="38.25" hidden="1">
      <c r="A407" s="3" t="s">
        <v>65</v>
      </c>
      <c r="B407" s="2" t="s">
        <v>8</v>
      </c>
      <c r="C407" s="2" t="s">
        <v>23</v>
      </c>
      <c r="D407" s="2" t="s">
        <v>20</v>
      </c>
      <c r="E407" s="14" t="s">
        <v>230</v>
      </c>
      <c r="F407" s="2">
        <v>600</v>
      </c>
      <c r="G407" s="7">
        <v>0</v>
      </c>
      <c r="H407" s="8"/>
      <c r="I407" s="7">
        <f t="shared" si="41"/>
        <v>0</v>
      </c>
      <c r="J407" s="8"/>
      <c r="K407" s="7">
        <f t="shared" si="40"/>
        <v>0</v>
      </c>
      <c r="L407" s="8"/>
      <c r="M407" s="9">
        <f t="shared" si="39"/>
        <v>0</v>
      </c>
      <c r="N407" s="10"/>
      <c r="O407" s="9">
        <f t="shared" si="38"/>
        <v>0</v>
      </c>
      <c r="P407" s="10"/>
      <c r="Q407" s="9">
        <f t="shared" si="37"/>
        <v>0</v>
      </c>
      <c r="R407" s="10"/>
      <c r="S407" s="9">
        <f t="shared" si="36"/>
        <v>0</v>
      </c>
      <c r="T407" s="9">
        <v>0</v>
      </c>
      <c r="U407" s="20">
        <v>0</v>
      </c>
    </row>
    <row r="408" spans="1:21" ht="114.75" hidden="1">
      <c r="A408" s="3" t="s">
        <v>242</v>
      </c>
      <c r="B408" s="2" t="s">
        <v>8</v>
      </c>
      <c r="C408" s="2" t="s">
        <v>23</v>
      </c>
      <c r="D408" s="2" t="s">
        <v>20</v>
      </c>
      <c r="E408" s="1" t="s">
        <v>243</v>
      </c>
      <c r="F408" s="2"/>
      <c r="G408" s="7">
        <v>0</v>
      </c>
      <c r="H408" s="8">
        <f>H409</f>
        <v>0</v>
      </c>
      <c r="I408" s="7">
        <f t="shared" si="41"/>
        <v>0</v>
      </c>
      <c r="J408" s="8">
        <f>J409</f>
        <v>0</v>
      </c>
      <c r="K408" s="7">
        <f t="shared" si="40"/>
        <v>0</v>
      </c>
      <c r="L408" s="8">
        <f>L409</f>
        <v>0</v>
      </c>
      <c r="M408" s="9">
        <f t="shared" si="39"/>
        <v>0</v>
      </c>
      <c r="N408" s="10">
        <f>N409</f>
        <v>0</v>
      </c>
      <c r="O408" s="9">
        <f t="shared" si="38"/>
        <v>0</v>
      </c>
      <c r="P408" s="10">
        <f>P409</f>
        <v>0</v>
      </c>
      <c r="Q408" s="9">
        <f t="shared" si="37"/>
        <v>0</v>
      </c>
      <c r="R408" s="10">
        <f>R409</f>
        <v>0</v>
      </c>
      <c r="S408" s="9">
        <f t="shared" si="36"/>
        <v>0</v>
      </c>
      <c r="T408" s="9">
        <f>T409</f>
        <v>0</v>
      </c>
      <c r="U408" s="20">
        <v>0</v>
      </c>
    </row>
    <row r="409" spans="1:21" ht="38.25" hidden="1">
      <c r="A409" s="3" t="s">
        <v>65</v>
      </c>
      <c r="B409" s="2" t="s">
        <v>8</v>
      </c>
      <c r="C409" s="2" t="s">
        <v>23</v>
      </c>
      <c r="D409" s="2" t="s">
        <v>20</v>
      </c>
      <c r="E409" s="1" t="s">
        <v>243</v>
      </c>
      <c r="F409" s="2">
        <v>600</v>
      </c>
      <c r="G409" s="7">
        <v>0</v>
      </c>
      <c r="H409" s="8"/>
      <c r="I409" s="7">
        <f t="shared" si="41"/>
        <v>0</v>
      </c>
      <c r="J409" s="8"/>
      <c r="K409" s="7">
        <f t="shared" si="40"/>
        <v>0</v>
      </c>
      <c r="L409" s="8"/>
      <c r="M409" s="9">
        <f t="shared" si="39"/>
        <v>0</v>
      </c>
      <c r="N409" s="10"/>
      <c r="O409" s="9">
        <f t="shared" si="38"/>
        <v>0</v>
      </c>
      <c r="P409" s="10"/>
      <c r="Q409" s="9">
        <f t="shared" si="37"/>
        <v>0</v>
      </c>
      <c r="R409" s="10"/>
      <c r="S409" s="9">
        <f t="shared" ref="S409:S472" si="43">Q409+R409</f>
        <v>0</v>
      </c>
      <c r="T409" s="9">
        <v>0</v>
      </c>
      <c r="U409" s="20">
        <v>0</v>
      </c>
    </row>
    <row r="410" spans="1:21" ht="89.25" hidden="1">
      <c r="A410" s="3" t="s">
        <v>273</v>
      </c>
      <c r="B410" s="2" t="s">
        <v>8</v>
      </c>
      <c r="C410" s="2" t="s">
        <v>23</v>
      </c>
      <c r="D410" s="2" t="s">
        <v>20</v>
      </c>
      <c r="E410" s="1" t="s">
        <v>274</v>
      </c>
      <c r="F410" s="2"/>
      <c r="G410" s="7">
        <v>0</v>
      </c>
      <c r="H410" s="8">
        <f>H411</f>
        <v>0</v>
      </c>
      <c r="I410" s="7">
        <f t="shared" si="41"/>
        <v>0</v>
      </c>
      <c r="J410" s="8">
        <f>J411</f>
        <v>0</v>
      </c>
      <c r="K410" s="7">
        <f t="shared" si="40"/>
        <v>0</v>
      </c>
      <c r="L410" s="8">
        <f>L411</f>
        <v>0</v>
      </c>
      <c r="M410" s="9">
        <f t="shared" si="39"/>
        <v>0</v>
      </c>
      <c r="N410" s="10">
        <f>N411</f>
        <v>0</v>
      </c>
      <c r="O410" s="9">
        <f t="shared" si="38"/>
        <v>0</v>
      </c>
      <c r="P410" s="10">
        <f>P411</f>
        <v>0</v>
      </c>
      <c r="Q410" s="9">
        <f t="shared" si="37"/>
        <v>0</v>
      </c>
      <c r="R410" s="10">
        <f>R411</f>
        <v>0</v>
      </c>
      <c r="S410" s="9">
        <f t="shared" si="43"/>
        <v>0</v>
      </c>
      <c r="T410" s="9">
        <f>T411</f>
        <v>0</v>
      </c>
      <c r="U410" s="20">
        <v>0</v>
      </c>
    </row>
    <row r="411" spans="1:21" ht="38.25" hidden="1">
      <c r="A411" s="3" t="s">
        <v>65</v>
      </c>
      <c r="B411" s="2" t="s">
        <v>8</v>
      </c>
      <c r="C411" s="2" t="s">
        <v>23</v>
      </c>
      <c r="D411" s="2" t="s">
        <v>20</v>
      </c>
      <c r="E411" s="1" t="s">
        <v>274</v>
      </c>
      <c r="F411" s="2">
        <v>600</v>
      </c>
      <c r="G411" s="7">
        <v>0</v>
      </c>
      <c r="H411" s="8"/>
      <c r="I411" s="7">
        <f t="shared" si="41"/>
        <v>0</v>
      </c>
      <c r="J411" s="8"/>
      <c r="K411" s="7">
        <f t="shared" si="40"/>
        <v>0</v>
      </c>
      <c r="L411" s="8"/>
      <c r="M411" s="9">
        <f t="shared" si="39"/>
        <v>0</v>
      </c>
      <c r="N411" s="10"/>
      <c r="O411" s="9">
        <f t="shared" si="38"/>
        <v>0</v>
      </c>
      <c r="P411" s="10"/>
      <c r="Q411" s="9">
        <f t="shared" si="37"/>
        <v>0</v>
      </c>
      <c r="R411" s="10"/>
      <c r="S411" s="9">
        <f t="shared" si="43"/>
        <v>0</v>
      </c>
      <c r="T411" s="9">
        <v>0</v>
      </c>
      <c r="U411" s="20">
        <v>0</v>
      </c>
    </row>
    <row r="412" spans="1:21" ht="82.5" customHeight="1">
      <c r="A412" s="3" t="s">
        <v>162</v>
      </c>
      <c r="B412" s="2" t="s">
        <v>8</v>
      </c>
      <c r="C412" s="2" t="s">
        <v>23</v>
      </c>
      <c r="D412" s="2" t="s">
        <v>22</v>
      </c>
      <c r="E412" s="1" t="s">
        <v>280</v>
      </c>
      <c r="F412" s="2"/>
      <c r="G412" s="7"/>
      <c r="H412" s="8"/>
      <c r="I412" s="7">
        <f t="shared" si="41"/>
        <v>0</v>
      </c>
      <c r="J412" s="8">
        <f>J413</f>
        <v>5.0999999999999996</v>
      </c>
      <c r="K412" s="7">
        <f t="shared" si="40"/>
        <v>5.0999999999999996</v>
      </c>
      <c r="L412" s="8">
        <f>L413</f>
        <v>0</v>
      </c>
      <c r="M412" s="9">
        <f t="shared" si="39"/>
        <v>5.0999999999999996</v>
      </c>
      <c r="N412" s="10">
        <f>N413</f>
        <v>0</v>
      </c>
      <c r="O412" s="9">
        <f t="shared" si="38"/>
        <v>5.0999999999999996</v>
      </c>
      <c r="P412" s="10">
        <f>P413</f>
        <v>0</v>
      </c>
      <c r="Q412" s="9">
        <f t="shared" si="37"/>
        <v>5.0999999999999996</v>
      </c>
      <c r="R412" s="10">
        <f>R413</f>
        <v>0</v>
      </c>
      <c r="S412" s="9">
        <f t="shared" si="43"/>
        <v>5.0999999999999996</v>
      </c>
      <c r="T412" s="9">
        <f>T413</f>
        <v>5.0999999999999996</v>
      </c>
      <c r="U412" s="20">
        <f t="shared" si="42"/>
        <v>100</v>
      </c>
    </row>
    <row r="413" spans="1:21" ht="38.25">
      <c r="A413" s="3" t="s">
        <v>32</v>
      </c>
      <c r="B413" s="2" t="s">
        <v>8</v>
      </c>
      <c r="C413" s="2" t="s">
        <v>23</v>
      </c>
      <c r="D413" s="2" t="s">
        <v>22</v>
      </c>
      <c r="E413" s="1" t="s">
        <v>280</v>
      </c>
      <c r="F413" s="2">
        <v>200</v>
      </c>
      <c r="G413" s="7"/>
      <c r="H413" s="8"/>
      <c r="I413" s="7">
        <f t="shared" si="41"/>
        <v>0</v>
      </c>
      <c r="J413" s="8">
        <v>5.0999999999999996</v>
      </c>
      <c r="K413" s="7">
        <f t="shared" si="40"/>
        <v>5.0999999999999996</v>
      </c>
      <c r="L413" s="8"/>
      <c r="M413" s="9">
        <f t="shared" si="39"/>
        <v>5.0999999999999996</v>
      </c>
      <c r="N413" s="10"/>
      <c r="O413" s="9">
        <f t="shared" si="38"/>
        <v>5.0999999999999996</v>
      </c>
      <c r="P413" s="10"/>
      <c r="Q413" s="9">
        <f t="shared" si="37"/>
        <v>5.0999999999999996</v>
      </c>
      <c r="R413" s="10"/>
      <c r="S413" s="9">
        <f t="shared" si="43"/>
        <v>5.0999999999999996</v>
      </c>
      <c r="T413" s="9">
        <v>5.0999999999999996</v>
      </c>
      <c r="U413" s="20">
        <f t="shared" si="42"/>
        <v>100</v>
      </c>
    </row>
    <row r="414" spans="1:21" ht="25.5">
      <c r="A414" s="3" t="s">
        <v>67</v>
      </c>
      <c r="B414" s="2" t="s">
        <v>8</v>
      </c>
      <c r="C414" s="2" t="s">
        <v>24</v>
      </c>
      <c r="D414" s="2" t="s">
        <v>19</v>
      </c>
      <c r="E414" s="1" t="s">
        <v>69</v>
      </c>
      <c r="F414" s="2"/>
      <c r="G414" s="7">
        <v>9509.5408299999999</v>
      </c>
      <c r="H414" s="8">
        <f>H415</f>
        <v>0</v>
      </c>
      <c r="I414" s="7">
        <f t="shared" si="41"/>
        <v>9509.5408299999999</v>
      </c>
      <c r="J414" s="8">
        <f>J415</f>
        <v>0</v>
      </c>
      <c r="K414" s="7">
        <f t="shared" si="40"/>
        <v>9509.5408299999999</v>
      </c>
      <c r="L414" s="8">
        <f>L415</f>
        <v>0</v>
      </c>
      <c r="M414" s="9">
        <f t="shared" si="39"/>
        <v>9509.5408299999999</v>
      </c>
      <c r="N414" s="10">
        <f>N415</f>
        <v>0</v>
      </c>
      <c r="O414" s="9">
        <f t="shared" si="38"/>
        <v>9509.5408299999999</v>
      </c>
      <c r="P414" s="10">
        <f>P415</f>
        <v>0</v>
      </c>
      <c r="Q414" s="9">
        <f t="shared" si="37"/>
        <v>9509.5408299999999</v>
      </c>
      <c r="R414" s="10">
        <f>R415</f>
        <v>127.77</v>
      </c>
      <c r="S414" s="9">
        <f t="shared" si="43"/>
        <v>9637.3108300000004</v>
      </c>
      <c r="T414" s="9">
        <f>T415</f>
        <v>7450</v>
      </c>
      <c r="U414" s="20">
        <f t="shared" si="42"/>
        <v>77.303722287433999</v>
      </c>
    </row>
    <row r="415" spans="1:21" ht="38.25">
      <c r="A415" s="3" t="s">
        <v>65</v>
      </c>
      <c r="B415" s="2" t="s">
        <v>8</v>
      </c>
      <c r="C415" s="2" t="s">
        <v>24</v>
      </c>
      <c r="D415" s="2" t="s">
        <v>19</v>
      </c>
      <c r="E415" s="1" t="s">
        <v>69</v>
      </c>
      <c r="F415" s="2">
        <v>600</v>
      </c>
      <c r="G415" s="7">
        <v>9509.5408299999999</v>
      </c>
      <c r="H415" s="8"/>
      <c r="I415" s="7">
        <f t="shared" si="41"/>
        <v>9509.5408299999999</v>
      </c>
      <c r="J415" s="8"/>
      <c r="K415" s="7">
        <f t="shared" si="40"/>
        <v>9509.5408299999999</v>
      </c>
      <c r="L415" s="8"/>
      <c r="M415" s="9">
        <f t="shared" si="39"/>
        <v>9509.5408299999999</v>
      </c>
      <c r="N415" s="10"/>
      <c r="O415" s="9">
        <f t="shared" si="38"/>
        <v>9509.5408299999999</v>
      </c>
      <c r="P415" s="10"/>
      <c r="Q415" s="9">
        <f t="shared" si="37"/>
        <v>9509.5408299999999</v>
      </c>
      <c r="R415" s="10">
        <v>127.77</v>
      </c>
      <c r="S415" s="9">
        <f t="shared" si="43"/>
        <v>9637.3108300000004</v>
      </c>
      <c r="T415" s="9">
        <v>7450</v>
      </c>
      <c r="U415" s="20">
        <f t="shared" si="42"/>
        <v>77.303722287433999</v>
      </c>
    </row>
    <row r="416" spans="1:21" ht="63.75" hidden="1">
      <c r="A416" s="3" t="s">
        <v>68</v>
      </c>
      <c r="B416" s="2" t="s">
        <v>8</v>
      </c>
      <c r="C416" s="2" t="s">
        <v>24</v>
      </c>
      <c r="D416" s="2" t="s">
        <v>19</v>
      </c>
      <c r="E416" s="14" t="s">
        <v>70</v>
      </c>
      <c r="F416" s="2"/>
      <c r="G416" s="7">
        <v>70</v>
      </c>
      <c r="H416" s="8">
        <f>H417</f>
        <v>-70</v>
      </c>
      <c r="I416" s="7">
        <f t="shared" si="41"/>
        <v>0</v>
      </c>
      <c r="J416" s="8">
        <f>J417</f>
        <v>0</v>
      </c>
      <c r="K416" s="7">
        <f t="shared" si="40"/>
        <v>0</v>
      </c>
      <c r="L416" s="8">
        <f>L417</f>
        <v>0</v>
      </c>
      <c r="M416" s="9">
        <f t="shared" si="39"/>
        <v>0</v>
      </c>
      <c r="N416" s="10">
        <f>N417</f>
        <v>0</v>
      </c>
      <c r="O416" s="9">
        <f t="shared" si="38"/>
        <v>0</v>
      </c>
      <c r="P416" s="10">
        <f>P417</f>
        <v>0</v>
      </c>
      <c r="Q416" s="9">
        <f t="shared" ref="Q416:Q479" si="44">O416+P416</f>
        <v>0</v>
      </c>
      <c r="R416" s="10">
        <f>R417</f>
        <v>0</v>
      </c>
      <c r="S416" s="9">
        <f t="shared" si="43"/>
        <v>0</v>
      </c>
      <c r="T416" s="9">
        <f>T417</f>
        <v>0</v>
      </c>
      <c r="U416" s="20">
        <v>0</v>
      </c>
    </row>
    <row r="417" spans="1:21" ht="38.25" hidden="1">
      <c r="A417" s="3" t="s">
        <v>65</v>
      </c>
      <c r="B417" s="2" t="s">
        <v>8</v>
      </c>
      <c r="C417" s="2" t="s">
        <v>24</v>
      </c>
      <c r="D417" s="2" t="s">
        <v>19</v>
      </c>
      <c r="E417" s="14" t="s">
        <v>70</v>
      </c>
      <c r="F417" s="2">
        <v>600</v>
      </c>
      <c r="G417" s="7">
        <v>70</v>
      </c>
      <c r="H417" s="8">
        <v>-70</v>
      </c>
      <c r="I417" s="7">
        <f t="shared" si="41"/>
        <v>0</v>
      </c>
      <c r="J417" s="8"/>
      <c r="K417" s="7">
        <f t="shared" si="40"/>
        <v>0</v>
      </c>
      <c r="L417" s="8"/>
      <c r="M417" s="9">
        <f t="shared" si="39"/>
        <v>0</v>
      </c>
      <c r="N417" s="10"/>
      <c r="O417" s="9">
        <f t="shared" si="38"/>
        <v>0</v>
      </c>
      <c r="P417" s="10"/>
      <c r="Q417" s="9">
        <f t="shared" si="44"/>
        <v>0</v>
      </c>
      <c r="R417" s="10"/>
      <c r="S417" s="9">
        <f t="shared" si="43"/>
        <v>0</v>
      </c>
      <c r="T417" s="9">
        <v>0</v>
      </c>
      <c r="U417" s="20">
        <v>0</v>
      </c>
    </row>
    <row r="418" spans="1:21" ht="63.75">
      <c r="A418" s="3" t="s">
        <v>68</v>
      </c>
      <c r="B418" s="2" t="s">
        <v>8</v>
      </c>
      <c r="C418" s="2" t="s">
        <v>24</v>
      </c>
      <c r="D418" s="2" t="s">
        <v>19</v>
      </c>
      <c r="E418" s="14" t="s">
        <v>340</v>
      </c>
      <c r="F418" s="2"/>
      <c r="G418" s="7">
        <v>0</v>
      </c>
      <c r="H418" s="8">
        <f>H419</f>
        <v>70</v>
      </c>
      <c r="I418" s="7">
        <f t="shared" si="41"/>
        <v>70</v>
      </c>
      <c r="J418" s="8">
        <f>J419</f>
        <v>0</v>
      </c>
      <c r="K418" s="7">
        <f t="shared" si="40"/>
        <v>70</v>
      </c>
      <c r="L418" s="8">
        <f>L419</f>
        <v>0</v>
      </c>
      <c r="M418" s="9">
        <f t="shared" si="39"/>
        <v>70</v>
      </c>
      <c r="N418" s="10">
        <f>N419</f>
        <v>0</v>
      </c>
      <c r="O418" s="9">
        <f t="shared" si="38"/>
        <v>70</v>
      </c>
      <c r="P418" s="10">
        <f>P419</f>
        <v>0</v>
      </c>
      <c r="Q418" s="9">
        <f t="shared" si="44"/>
        <v>70</v>
      </c>
      <c r="R418" s="10">
        <f>R419</f>
        <v>0</v>
      </c>
      <c r="S418" s="9">
        <f t="shared" si="43"/>
        <v>70</v>
      </c>
      <c r="T418" s="9">
        <f>T419</f>
        <v>70</v>
      </c>
      <c r="U418" s="20">
        <f t="shared" si="42"/>
        <v>100</v>
      </c>
    </row>
    <row r="419" spans="1:21" ht="38.25">
      <c r="A419" s="3" t="s">
        <v>65</v>
      </c>
      <c r="B419" s="2" t="s">
        <v>8</v>
      </c>
      <c r="C419" s="2" t="s">
        <v>24</v>
      </c>
      <c r="D419" s="2" t="s">
        <v>19</v>
      </c>
      <c r="E419" s="14" t="s">
        <v>340</v>
      </c>
      <c r="F419" s="2">
        <v>600</v>
      </c>
      <c r="G419" s="7">
        <v>0</v>
      </c>
      <c r="H419" s="8">
        <v>70</v>
      </c>
      <c r="I419" s="7">
        <f t="shared" si="41"/>
        <v>70</v>
      </c>
      <c r="J419" s="8"/>
      <c r="K419" s="7">
        <f t="shared" si="40"/>
        <v>70</v>
      </c>
      <c r="L419" s="8"/>
      <c r="M419" s="9">
        <f t="shared" si="39"/>
        <v>70</v>
      </c>
      <c r="N419" s="10"/>
      <c r="O419" s="9">
        <f t="shared" si="38"/>
        <v>70</v>
      </c>
      <c r="P419" s="10"/>
      <c r="Q419" s="9">
        <f t="shared" si="44"/>
        <v>70</v>
      </c>
      <c r="R419" s="10"/>
      <c r="S419" s="9">
        <f t="shared" si="43"/>
        <v>70</v>
      </c>
      <c r="T419" s="9">
        <v>70</v>
      </c>
      <c r="U419" s="20">
        <f t="shared" si="42"/>
        <v>100</v>
      </c>
    </row>
    <row r="420" spans="1:21" ht="76.5">
      <c r="A420" s="3" t="s">
        <v>71</v>
      </c>
      <c r="B420" s="2" t="s">
        <v>8</v>
      </c>
      <c r="C420" s="2" t="s">
        <v>24</v>
      </c>
      <c r="D420" s="2" t="s">
        <v>19</v>
      </c>
      <c r="E420" s="14" t="s">
        <v>72</v>
      </c>
      <c r="F420" s="2"/>
      <c r="G420" s="7">
        <v>1350.1399999999999</v>
      </c>
      <c r="H420" s="8">
        <f>H421</f>
        <v>0</v>
      </c>
      <c r="I420" s="7">
        <f t="shared" si="41"/>
        <v>1350.1399999999999</v>
      </c>
      <c r="J420" s="8">
        <f>J421</f>
        <v>0</v>
      </c>
      <c r="K420" s="7">
        <f t="shared" si="40"/>
        <v>1350.1399999999999</v>
      </c>
      <c r="L420" s="8">
        <f>L421</f>
        <v>0</v>
      </c>
      <c r="M420" s="9">
        <f t="shared" si="39"/>
        <v>1350.1399999999999</v>
      </c>
      <c r="N420" s="10">
        <f>N421</f>
        <v>0</v>
      </c>
      <c r="O420" s="9">
        <f t="shared" si="38"/>
        <v>1350.1399999999999</v>
      </c>
      <c r="P420" s="10">
        <f>P421</f>
        <v>0</v>
      </c>
      <c r="Q420" s="9">
        <f t="shared" si="44"/>
        <v>1350.1399999999999</v>
      </c>
      <c r="R420" s="10">
        <f>R421</f>
        <v>0</v>
      </c>
      <c r="S420" s="9">
        <f t="shared" si="43"/>
        <v>1350.1399999999999</v>
      </c>
      <c r="T420" s="9">
        <f>T421</f>
        <v>973.1925</v>
      </c>
      <c r="U420" s="20">
        <f t="shared" si="42"/>
        <v>72.080858281363419</v>
      </c>
    </row>
    <row r="421" spans="1:21" ht="38.25">
      <c r="A421" s="3" t="s">
        <v>65</v>
      </c>
      <c r="B421" s="2" t="s">
        <v>8</v>
      </c>
      <c r="C421" s="2" t="s">
        <v>24</v>
      </c>
      <c r="D421" s="2" t="s">
        <v>19</v>
      </c>
      <c r="E421" s="14" t="s">
        <v>72</v>
      </c>
      <c r="F421" s="2">
        <v>600</v>
      </c>
      <c r="G421" s="7">
        <v>1350.1399999999999</v>
      </c>
      <c r="H421" s="8"/>
      <c r="I421" s="7">
        <f t="shared" si="41"/>
        <v>1350.1399999999999</v>
      </c>
      <c r="J421" s="8"/>
      <c r="K421" s="7">
        <f t="shared" si="40"/>
        <v>1350.1399999999999</v>
      </c>
      <c r="L421" s="8"/>
      <c r="M421" s="9">
        <f t="shared" si="39"/>
        <v>1350.1399999999999</v>
      </c>
      <c r="N421" s="10"/>
      <c r="O421" s="9">
        <f t="shared" ref="O421:O484" si="45">M421+N421</f>
        <v>1350.1399999999999</v>
      </c>
      <c r="P421" s="10"/>
      <c r="Q421" s="9">
        <f t="shared" si="44"/>
        <v>1350.1399999999999</v>
      </c>
      <c r="R421" s="10"/>
      <c r="S421" s="9">
        <f t="shared" si="43"/>
        <v>1350.1399999999999</v>
      </c>
      <c r="T421" s="9">
        <v>973.1925</v>
      </c>
      <c r="U421" s="20">
        <f t="shared" si="42"/>
        <v>72.080858281363419</v>
      </c>
    </row>
    <row r="422" spans="1:21" ht="30.75" hidden="1" customHeight="1">
      <c r="A422" s="3" t="s">
        <v>73</v>
      </c>
      <c r="B422" s="2" t="s">
        <v>8</v>
      </c>
      <c r="C422" s="2" t="s">
        <v>24</v>
      </c>
      <c r="D422" s="2" t="s">
        <v>19</v>
      </c>
      <c r="E422" s="1" t="s">
        <v>327</v>
      </c>
      <c r="F422" s="2"/>
      <c r="G422" s="7">
        <v>0</v>
      </c>
      <c r="H422" s="8">
        <f>H423</f>
        <v>0</v>
      </c>
      <c r="I422" s="7">
        <f t="shared" si="41"/>
        <v>0</v>
      </c>
      <c r="J422" s="8">
        <f>J423</f>
        <v>0</v>
      </c>
      <c r="K422" s="7">
        <f t="shared" si="40"/>
        <v>0</v>
      </c>
      <c r="L422" s="8">
        <f>L423</f>
        <v>0</v>
      </c>
      <c r="M422" s="9">
        <f t="shared" si="39"/>
        <v>0</v>
      </c>
      <c r="N422" s="10">
        <f>N423</f>
        <v>0</v>
      </c>
      <c r="O422" s="9">
        <f t="shared" si="45"/>
        <v>0</v>
      </c>
      <c r="P422" s="10">
        <f>P423</f>
        <v>0</v>
      </c>
      <c r="Q422" s="9">
        <f t="shared" si="44"/>
        <v>0</v>
      </c>
      <c r="R422" s="10">
        <f>R423</f>
        <v>0</v>
      </c>
      <c r="S422" s="9">
        <f t="shared" si="43"/>
        <v>0</v>
      </c>
      <c r="T422" s="9">
        <f>T423</f>
        <v>0</v>
      </c>
      <c r="U422" s="20">
        <v>0</v>
      </c>
    </row>
    <row r="423" spans="1:21" ht="43.5" hidden="1" customHeight="1">
      <c r="A423" s="11" t="s">
        <v>65</v>
      </c>
      <c r="B423" s="2" t="s">
        <v>8</v>
      </c>
      <c r="C423" s="2" t="s">
        <v>24</v>
      </c>
      <c r="D423" s="2" t="s">
        <v>19</v>
      </c>
      <c r="E423" s="1" t="s">
        <v>327</v>
      </c>
      <c r="F423" s="2">
        <v>600</v>
      </c>
      <c r="G423" s="7">
        <v>0</v>
      </c>
      <c r="H423" s="8"/>
      <c r="I423" s="7">
        <f t="shared" si="41"/>
        <v>0</v>
      </c>
      <c r="J423" s="8"/>
      <c r="K423" s="7">
        <f t="shared" si="40"/>
        <v>0</v>
      </c>
      <c r="L423" s="8"/>
      <c r="M423" s="9">
        <f t="shared" ref="M423:M486" si="46">K423+L423</f>
        <v>0</v>
      </c>
      <c r="N423" s="10"/>
      <c r="O423" s="9">
        <f t="shared" si="45"/>
        <v>0</v>
      </c>
      <c r="P423" s="10"/>
      <c r="Q423" s="9">
        <f t="shared" si="44"/>
        <v>0</v>
      </c>
      <c r="R423" s="10"/>
      <c r="S423" s="9">
        <f t="shared" si="43"/>
        <v>0</v>
      </c>
      <c r="T423" s="9">
        <v>0</v>
      </c>
      <c r="U423" s="20">
        <v>0</v>
      </c>
    </row>
    <row r="424" spans="1:21" ht="25.5" hidden="1">
      <c r="A424" s="3" t="s">
        <v>73</v>
      </c>
      <c r="B424" s="2" t="s">
        <v>8</v>
      </c>
      <c r="C424" s="2" t="s">
        <v>24</v>
      </c>
      <c r="D424" s="2" t="s">
        <v>19</v>
      </c>
      <c r="E424" s="1" t="s">
        <v>231</v>
      </c>
      <c r="F424" s="2"/>
      <c r="G424" s="7">
        <v>0</v>
      </c>
      <c r="H424" s="8">
        <f>H425</f>
        <v>0</v>
      </c>
      <c r="I424" s="7">
        <f t="shared" si="41"/>
        <v>0</v>
      </c>
      <c r="J424" s="8">
        <f>J425</f>
        <v>0</v>
      </c>
      <c r="K424" s="7">
        <f t="shared" si="40"/>
        <v>0</v>
      </c>
      <c r="L424" s="8">
        <f>L425</f>
        <v>0</v>
      </c>
      <c r="M424" s="9">
        <f t="shared" si="46"/>
        <v>0</v>
      </c>
      <c r="N424" s="10">
        <f>N425</f>
        <v>0</v>
      </c>
      <c r="O424" s="9">
        <f t="shared" si="45"/>
        <v>0</v>
      </c>
      <c r="P424" s="10">
        <f>P425</f>
        <v>0</v>
      </c>
      <c r="Q424" s="9">
        <f t="shared" si="44"/>
        <v>0</v>
      </c>
      <c r="R424" s="10">
        <f>R425</f>
        <v>0</v>
      </c>
      <c r="S424" s="9">
        <f t="shared" si="43"/>
        <v>0</v>
      </c>
      <c r="T424" s="9">
        <f>T425</f>
        <v>0</v>
      </c>
      <c r="U424" s="20">
        <v>0</v>
      </c>
    </row>
    <row r="425" spans="1:21" ht="43.5" hidden="1" customHeight="1">
      <c r="A425" s="3" t="s">
        <v>65</v>
      </c>
      <c r="B425" s="2" t="s">
        <v>8</v>
      </c>
      <c r="C425" s="2" t="s">
        <v>24</v>
      </c>
      <c r="D425" s="2" t="s">
        <v>19</v>
      </c>
      <c r="E425" s="1" t="s">
        <v>231</v>
      </c>
      <c r="F425" s="2">
        <v>600</v>
      </c>
      <c r="G425" s="7">
        <v>0</v>
      </c>
      <c r="H425" s="8"/>
      <c r="I425" s="7">
        <f t="shared" si="41"/>
        <v>0</v>
      </c>
      <c r="J425" s="8"/>
      <c r="K425" s="7">
        <f t="shared" si="40"/>
        <v>0</v>
      </c>
      <c r="L425" s="8"/>
      <c r="M425" s="9">
        <f t="shared" si="46"/>
        <v>0</v>
      </c>
      <c r="N425" s="10"/>
      <c r="O425" s="9">
        <f t="shared" si="45"/>
        <v>0</v>
      </c>
      <c r="P425" s="10"/>
      <c r="Q425" s="9">
        <f t="shared" si="44"/>
        <v>0</v>
      </c>
      <c r="R425" s="10"/>
      <c r="S425" s="9">
        <f t="shared" si="43"/>
        <v>0</v>
      </c>
      <c r="T425" s="9">
        <v>0</v>
      </c>
      <c r="U425" s="20">
        <v>0</v>
      </c>
    </row>
    <row r="426" spans="1:21" ht="89.25">
      <c r="A426" s="3" t="s">
        <v>74</v>
      </c>
      <c r="B426" s="2" t="s">
        <v>8</v>
      </c>
      <c r="C426" s="2" t="s">
        <v>24</v>
      </c>
      <c r="D426" s="2" t="s">
        <v>19</v>
      </c>
      <c r="E426" s="1" t="s">
        <v>75</v>
      </c>
      <c r="F426" s="2"/>
      <c r="G426" s="7">
        <v>752.11680000000001</v>
      </c>
      <c r="H426" s="8">
        <f>H427</f>
        <v>0</v>
      </c>
      <c r="I426" s="7">
        <f t="shared" si="41"/>
        <v>752.11680000000001</v>
      </c>
      <c r="J426" s="8">
        <f>J427</f>
        <v>0</v>
      </c>
      <c r="K426" s="7">
        <f t="shared" si="40"/>
        <v>752.11680000000001</v>
      </c>
      <c r="L426" s="8">
        <f>L427</f>
        <v>0</v>
      </c>
      <c r="M426" s="9">
        <f t="shared" si="46"/>
        <v>752.11680000000001</v>
      </c>
      <c r="N426" s="10">
        <f>N427</f>
        <v>0</v>
      </c>
      <c r="O426" s="9">
        <f t="shared" si="45"/>
        <v>752.11680000000001</v>
      </c>
      <c r="P426" s="10">
        <f>P427</f>
        <v>0</v>
      </c>
      <c r="Q426" s="9">
        <f t="shared" si="44"/>
        <v>752.11680000000001</v>
      </c>
      <c r="R426" s="10">
        <f>R427</f>
        <v>0</v>
      </c>
      <c r="S426" s="9">
        <f t="shared" si="43"/>
        <v>752.11680000000001</v>
      </c>
      <c r="T426" s="9">
        <f>T427</f>
        <v>752.11680000000001</v>
      </c>
      <c r="U426" s="20">
        <f t="shared" si="42"/>
        <v>100</v>
      </c>
    </row>
    <row r="427" spans="1:21" ht="38.25">
      <c r="A427" s="3" t="s">
        <v>65</v>
      </c>
      <c r="B427" s="2" t="s">
        <v>8</v>
      </c>
      <c r="C427" s="2" t="s">
        <v>24</v>
      </c>
      <c r="D427" s="2" t="s">
        <v>19</v>
      </c>
      <c r="E427" s="1" t="s">
        <v>75</v>
      </c>
      <c r="F427" s="2">
        <v>600</v>
      </c>
      <c r="G427" s="7">
        <v>752.11680000000001</v>
      </c>
      <c r="H427" s="8"/>
      <c r="I427" s="7">
        <f t="shared" si="41"/>
        <v>752.11680000000001</v>
      </c>
      <c r="J427" s="8"/>
      <c r="K427" s="7">
        <f t="shared" si="40"/>
        <v>752.11680000000001</v>
      </c>
      <c r="L427" s="8"/>
      <c r="M427" s="9">
        <f t="shared" si="46"/>
        <v>752.11680000000001</v>
      </c>
      <c r="N427" s="10"/>
      <c r="O427" s="9">
        <f t="shared" si="45"/>
        <v>752.11680000000001</v>
      </c>
      <c r="P427" s="10"/>
      <c r="Q427" s="9">
        <f t="shared" si="44"/>
        <v>752.11680000000001</v>
      </c>
      <c r="R427" s="10"/>
      <c r="S427" s="9">
        <f t="shared" si="43"/>
        <v>752.11680000000001</v>
      </c>
      <c r="T427" s="9">
        <v>752.11680000000001</v>
      </c>
      <c r="U427" s="20">
        <f t="shared" si="42"/>
        <v>100</v>
      </c>
    </row>
    <row r="428" spans="1:21" ht="25.5" hidden="1">
      <c r="A428" s="3" t="s">
        <v>76</v>
      </c>
      <c r="B428" s="2" t="s">
        <v>8</v>
      </c>
      <c r="C428" s="2" t="s">
        <v>24</v>
      </c>
      <c r="D428" s="2" t="s">
        <v>19</v>
      </c>
      <c r="E428" s="1" t="s">
        <v>77</v>
      </c>
      <c r="F428" s="2"/>
      <c r="G428" s="7">
        <v>0</v>
      </c>
      <c r="H428" s="8">
        <f>H429</f>
        <v>0</v>
      </c>
      <c r="I428" s="7">
        <f t="shared" si="41"/>
        <v>0</v>
      </c>
      <c r="J428" s="8">
        <f>J429</f>
        <v>0</v>
      </c>
      <c r="K428" s="7">
        <f t="shared" si="40"/>
        <v>0</v>
      </c>
      <c r="L428" s="8">
        <f>L429</f>
        <v>0</v>
      </c>
      <c r="M428" s="9">
        <f t="shared" si="46"/>
        <v>0</v>
      </c>
      <c r="N428" s="10">
        <f>N429</f>
        <v>0</v>
      </c>
      <c r="O428" s="9">
        <f t="shared" si="45"/>
        <v>0</v>
      </c>
      <c r="P428" s="10">
        <f>P429</f>
        <v>0</v>
      </c>
      <c r="Q428" s="9">
        <f t="shared" si="44"/>
        <v>0</v>
      </c>
      <c r="R428" s="10">
        <f>R429</f>
        <v>0</v>
      </c>
      <c r="S428" s="9">
        <f t="shared" si="43"/>
        <v>0</v>
      </c>
      <c r="T428" s="9">
        <f>T429</f>
        <v>0</v>
      </c>
      <c r="U428" s="20">
        <v>0</v>
      </c>
    </row>
    <row r="429" spans="1:21" ht="38.25" hidden="1">
      <c r="A429" s="3" t="s">
        <v>65</v>
      </c>
      <c r="B429" s="2" t="s">
        <v>8</v>
      </c>
      <c r="C429" s="2" t="s">
        <v>24</v>
      </c>
      <c r="D429" s="2" t="s">
        <v>19</v>
      </c>
      <c r="E429" s="1" t="s">
        <v>77</v>
      </c>
      <c r="F429" s="2">
        <v>600</v>
      </c>
      <c r="G429" s="7">
        <v>0</v>
      </c>
      <c r="H429" s="8"/>
      <c r="I429" s="7">
        <f t="shared" si="41"/>
        <v>0</v>
      </c>
      <c r="J429" s="8"/>
      <c r="K429" s="7">
        <f t="shared" si="40"/>
        <v>0</v>
      </c>
      <c r="L429" s="8"/>
      <c r="M429" s="9">
        <f t="shared" si="46"/>
        <v>0</v>
      </c>
      <c r="N429" s="10"/>
      <c r="O429" s="9">
        <f t="shared" si="45"/>
        <v>0</v>
      </c>
      <c r="P429" s="10"/>
      <c r="Q429" s="9">
        <f t="shared" si="44"/>
        <v>0</v>
      </c>
      <c r="R429" s="10"/>
      <c r="S429" s="9">
        <f t="shared" si="43"/>
        <v>0</v>
      </c>
      <c r="T429" s="9">
        <v>0</v>
      </c>
      <c r="U429" s="20">
        <v>0</v>
      </c>
    </row>
    <row r="430" spans="1:21" ht="15.75">
      <c r="A430" s="3" t="s">
        <v>269</v>
      </c>
      <c r="B430" s="2" t="s">
        <v>8</v>
      </c>
      <c r="C430" s="2" t="s">
        <v>24</v>
      </c>
      <c r="D430" s="2" t="s">
        <v>19</v>
      </c>
      <c r="E430" s="1" t="s">
        <v>270</v>
      </c>
      <c r="F430" s="2"/>
      <c r="G430" s="7">
        <v>1500.124</v>
      </c>
      <c r="H430" s="8">
        <f>H431</f>
        <v>0</v>
      </c>
      <c r="I430" s="7">
        <f t="shared" si="41"/>
        <v>1500.124</v>
      </c>
      <c r="J430" s="8">
        <f>J431</f>
        <v>0</v>
      </c>
      <c r="K430" s="7">
        <f t="shared" si="40"/>
        <v>1500.124</v>
      </c>
      <c r="L430" s="8">
        <f>L431</f>
        <v>0</v>
      </c>
      <c r="M430" s="9">
        <f t="shared" si="46"/>
        <v>1500.124</v>
      </c>
      <c r="N430" s="10">
        <f>N431</f>
        <v>0</v>
      </c>
      <c r="O430" s="9">
        <f t="shared" si="45"/>
        <v>1500.124</v>
      </c>
      <c r="P430" s="10">
        <f>P431</f>
        <v>192.643</v>
      </c>
      <c r="Q430" s="9">
        <f t="shared" si="44"/>
        <v>1692.7670000000001</v>
      </c>
      <c r="R430" s="10">
        <f>R431</f>
        <v>216.83600000000001</v>
      </c>
      <c r="S430" s="9">
        <f t="shared" si="43"/>
        <v>1909.6030000000001</v>
      </c>
      <c r="T430" s="9">
        <f>T431</f>
        <v>1200</v>
      </c>
      <c r="U430" s="20">
        <f t="shared" si="42"/>
        <v>62.84028669833468</v>
      </c>
    </row>
    <row r="431" spans="1:21" ht="38.25">
      <c r="A431" s="3" t="s">
        <v>65</v>
      </c>
      <c r="B431" s="2" t="s">
        <v>8</v>
      </c>
      <c r="C431" s="2" t="s">
        <v>24</v>
      </c>
      <c r="D431" s="2" t="s">
        <v>19</v>
      </c>
      <c r="E431" s="1" t="s">
        <v>270</v>
      </c>
      <c r="F431" s="2">
        <v>600</v>
      </c>
      <c r="G431" s="7">
        <v>1500.124</v>
      </c>
      <c r="H431" s="8"/>
      <c r="I431" s="7">
        <f t="shared" si="41"/>
        <v>1500.124</v>
      </c>
      <c r="J431" s="8"/>
      <c r="K431" s="7">
        <f t="shared" si="40"/>
        <v>1500.124</v>
      </c>
      <c r="L431" s="8"/>
      <c r="M431" s="9">
        <f t="shared" si="46"/>
        <v>1500.124</v>
      </c>
      <c r="N431" s="10"/>
      <c r="O431" s="9">
        <f t="shared" si="45"/>
        <v>1500.124</v>
      </c>
      <c r="P431" s="10">
        <v>192.643</v>
      </c>
      <c r="Q431" s="9">
        <f t="shared" si="44"/>
        <v>1692.7670000000001</v>
      </c>
      <c r="R431" s="10">
        <v>216.83600000000001</v>
      </c>
      <c r="S431" s="9">
        <f t="shared" si="43"/>
        <v>1909.6030000000001</v>
      </c>
      <c r="T431" s="9">
        <v>1200</v>
      </c>
      <c r="U431" s="20">
        <f t="shared" si="42"/>
        <v>62.84028669833468</v>
      </c>
    </row>
    <row r="432" spans="1:21" ht="76.5">
      <c r="A432" s="3" t="s">
        <v>71</v>
      </c>
      <c r="B432" s="2" t="s">
        <v>8</v>
      </c>
      <c r="C432" s="2" t="s">
        <v>24</v>
      </c>
      <c r="D432" s="2" t="s">
        <v>19</v>
      </c>
      <c r="E432" s="1" t="s">
        <v>292</v>
      </c>
      <c r="F432" s="2"/>
      <c r="G432" s="7">
        <v>112.5</v>
      </c>
      <c r="H432" s="8">
        <f>H433</f>
        <v>0</v>
      </c>
      <c r="I432" s="7">
        <f t="shared" si="41"/>
        <v>112.5</v>
      </c>
      <c r="J432" s="8">
        <f>J433</f>
        <v>0</v>
      </c>
      <c r="K432" s="7">
        <f t="shared" ref="K432:K489" si="47">I432+J432</f>
        <v>112.5</v>
      </c>
      <c r="L432" s="8">
        <f>L433</f>
        <v>0</v>
      </c>
      <c r="M432" s="9">
        <f t="shared" si="46"/>
        <v>112.5</v>
      </c>
      <c r="N432" s="10">
        <f>N433</f>
        <v>0</v>
      </c>
      <c r="O432" s="9">
        <f t="shared" si="45"/>
        <v>112.5</v>
      </c>
      <c r="P432" s="10">
        <f>P433</f>
        <v>0</v>
      </c>
      <c r="Q432" s="9">
        <f t="shared" si="44"/>
        <v>112.5</v>
      </c>
      <c r="R432" s="10">
        <f>R433</f>
        <v>0</v>
      </c>
      <c r="S432" s="9">
        <f t="shared" si="43"/>
        <v>112.5</v>
      </c>
      <c r="T432" s="9">
        <f>T433</f>
        <v>90</v>
      </c>
      <c r="U432" s="20">
        <f t="shared" si="42"/>
        <v>80</v>
      </c>
    </row>
    <row r="433" spans="1:21" ht="38.25">
      <c r="A433" s="3" t="s">
        <v>65</v>
      </c>
      <c r="B433" s="2" t="s">
        <v>8</v>
      </c>
      <c r="C433" s="2" t="s">
        <v>24</v>
      </c>
      <c r="D433" s="2" t="s">
        <v>19</v>
      </c>
      <c r="E433" s="1" t="s">
        <v>292</v>
      </c>
      <c r="F433" s="2">
        <v>600</v>
      </c>
      <c r="G433" s="7">
        <v>112.5</v>
      </c>
      <c r="H433" s="8"/>
      <c r="I433" s="7">
        <f t="shared" si="41"/>
        <v>112.5</v>
      </c>
      <c r="J433" s="8"/>
      <c r="K433" s="7">
        <f t="shared" si="47"/>
        <v>112.5</v>
      </c>
      <c r="L433" s="8"/>
      <c r="M433" s="9">
        <f t="shared" si="46"/>
        <v>112.5</v>
      </c>
      <c r="N433" s="10"/>
      <c r="O433" s="9">
        <f t="shared" si="45"/>
        <v>112.5</v>
      </c>
      <c r="P433" s="10"/>
      <c r="Q433" s="9">
        <f t="shared" si="44"/>
        <v>112.5</v>
      </c>
      <c r="R433" s="10"/>
      <c r="S433" s="9">
        <f t="shared" si="43"/>
        <v>112.5</v>
      </c>
      <c r="T433" s="9">
        <v>90</v>
      </c>
      <c r="U433" s="20">
        <f t="shared" si="42"/>
        <v>80</v>
      </c>
    </row>
    <row r="434" spans="1:21" ht="89.25">
      <c r="A434" s="3" t="s">
        <v>74</v>
      </c>
      <c r="B434" s="2" t="s">
        <v>8</v>
      </c>
      <c r="C434" s="2" t="s">
        <v>24</v>
      </c>
      <c r="D434" s="2" t="s">
        <v>19</v>
      </c>
      <c r="E434" s="1" t="s">
        <v>294</v>
      </c>
      <c r="F434" s="2"/>
      <c r="G434" s="7">
        <v>0</v>
      </c>
      <c r="H434" s="8">
        <f>H435</f>
        <v>0</v>
      </c>
      <c r="I434" s="7">
        <f t="shared" si="41"/>
        <v>0</v>
      </c>
      <c r="J434" s="8">
        <f>J435</f>
        <v>1471</v>
      </c>
      <c r="K434" s="7">
        <f t="shared" si="47"/>
        <v>1471</v>
      </c>
      <c r="L434" s="8">
        <f>L435</f>
        <v>0</v>
      </c>
      <c r="M434" s="9">
        <f t="shared" si="46"/>
        <v>1471</v>
      </c>
      <c r="N434" s="10">
        <f>N435</f>
        <v>0</v>
      </c>
      <c r="O434" s="9">
        <f t="shared" si="45"/>
        <v>1471</v>
      </c>
      <c r="P434" s="10">
        <f>P435</f>
        <v>0</v>
      </c>
      <c r="Q434" s="9">
        <f t="shared" si="44"/>
        <v>1471</v>
      </c>
      <c r="R434" s="10">
        <f>R435</f>
        <v>0</v>
      </c>
      <c r="S434" s="9">
        <f t="shared" si="43"/>
        <v>1471</v>
      </c>
      <c r="T434" s="9">
        <f>T435</f>
        <v>1471</v>
      </c>
      <c r="U434" s="20">
        <f t="shared" si="42"/>
        <v>100</v>
      </c>
    </row>
    <row r="435" spans="1:21" ht="38.25">
      <c r="A435" s="3" t="s">
        <v>65</v>
      </c>
      <c r="B435" s="2" t="s">
        <v>8</v>
      </c>
      <c r="C435" s="2" t="s">
        <v>24</v>
      </c>
      <c r="D435" s="2" t="s">
        <v>19</v>
      </c>
      <c r="E435" s="1" t="s">
        <v>294</v>
      </c>
      <c r="F435" s="2">
        <v>600</v>
      </c>
      <c r="G435" s="7">
        <v>0</v>
      </c>
      <c r="H435" s="8">
        <v>0</v>
      </c>
      <c r="I435" s="7">
        <f t="shared" si="41"/>
        <v>0</v>
      </c>
      <c r="J435" s="8">
        <v>1471</v>
      </c>
      <c r="K435" s="7">
        <f t="shared" si="47"/>
        <v>1471</v>
      </c>
      <c r="L435" s="8"/>
      <c r="M435" s="9">
        <f t="shared" si="46"/>
        <v>1471</v>
      </c>
      <c r="N435" s="10"/>
      <c r="O435" s="9">
        <f t="shared" si="45"/>
        <v>1471</v>
      </c>
      <c r="P435" s="10"/>
      <c r="Q435" s="9">
        <f t="shared" si="44"/>
        <v>1471</v>
      </c>
      <c r="R435" s="10"/>
      <c r="S435" s="9">
        <f t="shared" si="43"/>
        <v>1471</v>
      </c>
      <c r="T435" s="9">
        <v>1471</v>
      </c>
      <c r="U435" s="20">
        <f t="shared" si="42"/>
        <v>100</v>
      </c>
    </row>
    <row r="436" spans="1:21" ht="57.75" hidden="1" customHeight="1">
      <c r="A436" s="3" t="s">
        <v>324</v>
      </c>
      <c r="B436" s="2" t="s">
        <v>8</v>
      </c>
      <c r="C436" s="2" t="s">
        <v>24</v>
      </c>
      <c r="D436" s="2" t="s">
        <v>19</v>
      </c>
      <c r="E436" s="1" t="s">
        <v>325</v>
      </c>
      <c r="F436" s="2"/>
      <c r="G436" s="7">
        <v>526.31600000000003</v>
      </c>
      <c r="H436" s="8">
        <f>H437</f>
        <v>-526.31600000000003</v>
      </c>
      <c r="I436" s="7">
        <f t="shared" si="41"/>
        <v>0</v>
      </c>
      <c r="J436" s="8">
        <f>J437</f>
        <v>0</v>
      </c>
      <c r="K436" s="7">
        <f t="shared" si="47"/>
        <v>0</v>
      </c>
      <c r="L436" s="8">
        <f>L437</f>
        <v>0</v>
      </c>
      <c r="M436" s="9">
        <f t="shared" si="46"/>
        <v>0</v>
      </c>
      <c r="N436" s="10">
        <f>N437</f>
        <v>0</v>
      </c>
      <c r="O436" s="9">
        <f t="shared" si="45"/>
        <v>0</v>
      </c>
      <c r="P436" s="10">
        <f>P437</f>
        <v>0</v>
      </c>
      <c r="Q436" s="9">
        <f t="shared" si="44"/>
        <v>0</v>
      </c>
      <c r="R436" s="10">
        <f>R437</f>
        <v>0</v>
      </c>
      <c r="S436" s="9">
        <f t="shared" si="43"/>
        <v>0</v>
      </c>
      <c r="T436" s="9">
        <f>T437</f>
        <v>0</v>
      </c>
      <c r="U436" s="20">
        <v>0</v>
      </c>
    </row>
    <row r="437" spans="1:21" ht="38.25" hidden="1">
      <c r="A437" s="3" t="s">
        <v>65</v>
      </c>
      <c r="B437" s="2" t="s">
        <v>8</v>
      </c>
      <c r="C437" s="2" t="s">
        <v>24</v>
      </c>
      <c r="D437" s="2" t="s">
        <v>19</v>
      </c>
      <c r="E437" s="1" t="s">
        <v>325</v>
      </c>
      <c r="F437" s="2">
        <v>600</v>
      </c>
      <c r="G437" s="7">
        <v>526.31600000000003</v>
      </c>
      <c r="H437" s="8">
        <v>-526.31600000000003</v>
      </c>
      <c r="I437" s="7">
        <f t="shared" si="41"/>
        <v>0</v>
      </c>
      <c r="J437" s="8"/>
      <c r="K437" s="7">
        <f t="shared" si="47"/>
        <v>0</v>
      </c>
      <c r="L437" s="8"/>
      <c r="M437" s="9">
        <f t="shared" si="46"/>
        <v>0</v>
      </c>
      <c r="N437" s="10"/>
      <c r="O437" s="9">
        <f t="shared" si="45"/>
        <v>0</v>
      </c>
      <c r="P437" s="10"/>
      <c r="Q437" s="9">
        <f t="shared" si="44"/>
        <v>0</v>
      </c>
      <c r="R437" s="10"/>
      <c r="S437" s="9">
        <f t="shared" si="43"/>
        <v>0</v>
      </c>
      <c r="T437" s="9">
        <v>0</v>
      </c>
      <c r="U437" s="20">
        <v>0</v>
      </c>
    </row>
    <row r="438" spans="1:21" ht="42.75" customHeight="1">
      <c r="A438" s="3" t="s">
        <v>335</v>
      </c>
      <c r="B438" s="2" t="s">
        <v>8</v>
      </c>
      <c r="C438" s="2" t="s">
        <v>24</v>
      </c>
      <c r="D438" s="2" t="s">
        <v>19</v>
      </c>
      <c r="E438" s="1" t="s">
        <v>336</v>
      </c>
      <c r="F438" s="2"/>
      <c r="G438" s="7">
        <v>0</v>
      </c>
      <c r="H438" s="8">
        <f>H439</f>
        <v>526.31600000000003</v>
      </c>
      <c r="I438" s="7">
        <f t="shared" si="41"/>
        <v>526.31600000000003</v>
      </c>
      <c r="J438" s="8">
        <f>J439</f>
        <v>0</v>
      </c>
      <c r="K438" s="7">
        <f t="shared" si="47"/>
        <v>526.31600000000003</v>
      </c>
      <c r="L438" s="8">
        <f>L439</f>
        <v>0</v>
      </c>
      <c r="M438" s="9">
        <f t="shared" si="46"/>
        <v>526.31600000000003</v>
      </c>
      <c r="N438" s="10">
        <f>N439</f>
        <v>0</v>
      </c>
      <c r="O438" s="9">
        <f t="shared" si="45"/>
        <v>526.31600000000003</v>
      </c>
      <c r="P438" s="10">
        <f>P439</f>
        <v>0</v>
      </c>
      <c r="Q438" s="9">
        <f t="shared" si="44"/>
        <v>526.31600000000003</v>
      </c>
      <c r="R438" s="10">
        <f>R439</f>
        <v>0</v>
      </c>
      <c r="S438" s="9">
        <f t="shared" si="43"/>
        <v>526.31600000000003</v>
      </c>
      <c r="T438" s="9">
        <f>T439</f>
        <v>494.61599999999999</v>
      </c>
      <c r="U438" s="20">
        <f t="shared" si="42"/>
        <v>93.977002409199031</v>
      </c>
    </row>
    <row r="439" spans="1:21" ht="38.25">
      <c r="A439" s="3" t="s">
        <v>65</v>
      </c>
      <c r="B439" s="2" t="s">
        <v>8</v>
      </c>
      <c r="C439" s="2" t="s">
        <v>24</v>
      </c>
      <c r="D439" s="2" t="s">
        <v>19</v>
      </c>
      <c r="E439" s="1" t="s">
        <v>336</v>
      </c>
      <c r="F439" s="2">
        <v>600</v>
      </c>
      <c r="G439" s="7">
        <v>0</v>
      </c>
      <c r="H439" s="8">
        <v>526.31600000000003</v>
      </c>
      <c r="I439" s="7">
        <f t="shared" si="41"/>
        <v>526.31600000000003</v>
      </c>
      <c r="J439" s="8"/>
      <c r="K439" s="7">
        <f t="shared" si="47"/>
        <v>526.31600000000003</v>
      </c>
      <c r="L439" s="8"/>
      <c r="M439" s="9">
        <f t="shared" si="46"/>
        <v>526.31600000000003</v>
      </c>
      <c r="N439" s="10"/>
      <c r="O439" s="9">
        <f t="shared" si="45"/>
        <v>526.31600000000003</v>
      </c>
      <c r="P439" s="10"/>
      <c r="Q439" s="9">
        <f t="shared" si="44"/>
        <v>526.31600000000003</v>
      </c>
      <c r="R439" s="10"/>
      <c r="S439" s="9">
        <f t="shared" si="43"/>
        <v>526.31600000000003</v>
      </c>
      <c r="T439" s="9">
        <v>494.61599999999999</v>
      </c>
      <c r="U439" s="20">
        <f t="shared" si="42"/>
        <v>93.977002409199031</v>
      </c>
    </row>
    <row r="440" spans="1:21" ht="38.25">
      <c r="A440" s="3" t="s">
        <v>78</v>
      </c>
      <c r="B440" s="2" t="s">
        <v>8</v>
      </c>
      <c r="C440" s="2" t="s">
        <v>24</v>
      </c>
      <c r="D440" s="2" t="s">
        <v>19</v>
      </c>
      <c r="E440" s="1" t="s">
        <v>80</v>
      </c>
      <c r="F440" s="2"/>
      <c r="G440" s="7">
        <v>2490.0495599999999</v>
      </c>
      <c r="H440" s="8">
        <f>H441</f>
        <v>0</v>
      </c>
      <c r="I440" s="7">
        <f t="shared" si="41"/>
        <v>2490.0495599999999</v>
      </c>
      <c r="J440" s="8">
        <f>J441</f>
        <v>0</v>
      </c>
      <c r="K440" s="7">
        <f t="shared" si="47"/>
        <v>2490.0495599999999</v>
      </c>
      <c r="L440" s="8">
        <f>L441</f>
        <v>0</v>
      </c>
      <c r="M440" s="9">
        <f t="shared" si="46"/>
        <v>2490.0495599999999</v>
      </c>
      <c r="N440" s="10">
        <f>N441</f>
        <v>0</v>
      </c>
      <c r="O440" s="9">
        <f t="shared" si="45"/>
        <v>2490.0495599999999</v>
      </c>
      <c r="P440" s="10">
        <f>P441</f>
        <v>0</v>
      </c>
      <c r="Q440" s="9">
        <f t="shared" si="44"/>
        <v>2490.0495599999999</v>
      </c>
      <c r="R440" s="10">
        <f>R441</f>
        <v>18.989000000000001</v>
      </c>
      <c r="S440" s="9">
        <f t="shared" si="43"/>
        <v>2509.03856</v>
      </c>
      <c r="T440" s="9">
        <f>T441</f>
        <v>2343.0340000000001</v>
      </c>
      <c r="U440" s="20">
        <f t="shared" si="42"/>
        <v>93.383738191731908</v>
      </c>
    </row>
    <row r="441" spans="1:21" ht="38.25">
      <c r="A441" s="3" t="s">
        <v>65</v>
      </c>
      <c r="B441" s="2" t="s">
        <v>8</v>
      </c>
      <c r="C441" s="2" t="s">
        <v>24</v>
      </c>
      <c r="D441" s="2" t="s">
        <v>19</v>
      </c>
      <c r="E441" s="1" t="s">
        <v>80</v>
      </c>
      <c r="F441" s="2">
        <v>600</v>
      </c>
      <c r="G441" s="7">
        <v>2490.0495599999999</v>
      </c>
      <c r="H441" s="8"/>
      <c r="I441" s="7">
        <f t="shared" si="41"/>
        <v>2490.0495599999999</v>
      </c>
      <c r="J441" s="8"/>
      <c r="K441" s="7">
        <f t="shared" si="47"/>
        <v>2490.0495599999999</v>
      </c>
      <c r="L441" s="8"/>
      <c r="M441" s="9">
        <f t="shared" si="46"/>
        <v>2490.0495599999999</v>
      </c>
      <c r="N441" s="10"/>
      <c r="O441" s="9">
        <f t="shared" si="45"/>
        <v>2490.0495599999999</v>
      </c>
      <c r="P441" s="10"/>
      <c r="Q441" s="9">
        <f t="shared" si="44"/>
        <v>2490.0495599999999</v>
      </c>
      <c r="R441" s="10">
        <v>18.989000000000001</v>
      </c>
      <c r="S441" s="9">
        <f t="shared" si="43"/>
        <v>2509.03856</v>
      </c>
      <c r="T441" s="9">
        <v>2343.0340000000001</v>
      </c>
      <c r="U441" s="20">
        <f t="shared" si="42"/>
        <v>93.383738191731908</v>
      </c>
    </row>
    <row r="442" spans="1:21" ht="25.5">
      <c r="A442" s="3" t="s">
        <v>196</v>
      </c>
      <c r="B442" s="2" t="s">
        <v>8</v>
      </c>
      <c r="C442" s="2" t="s">
        <v>24</v>
      </c>
      <c r="D442" s="2" t="s">
        <v>19</v>
      </c>
      <c r="E442" s="14" t="s">
        <v>315</v>
      </c>
      <c r="F442" s="2"/>
      <c r="G442" s="7">
        <v>0.66499999999999915</v>
      </c>
      <c r="H442" s="8">
        <f>H443</f>
        <v>0</v>
      </c>
      <c r="I442" s="7">
        <f t="shared" si="41"/>
        <v>0.66499999999999915</v>
      </c>
      <c r="J442" s="8">
        <f>J443</f>
        <v>0</v>
      </c>
      <c r="K442" s="7">
        <f t="shared" si="47"/>
        <v>0.66499999999999915</v>
      </c>
      <c r="L442" s="8">
        <f>L443</f>
        <v>0</v>
      </c>
      <c r="M442" s="9">
        <f t="shared" si="46"/>
        <v>0.66499999999999915</v>
      </c>
      <c r="N442" s="10">
        <f>N443</f>
        <v>0</v>
      </c>
      <c r="O442" s="9">
        <f t="shared" si="45"/>
        <v>0.66499999999999915</v>
      </c>
      <c r="P442" s="10">
        <f>P443</f>
        <v>0</v>
      </c>
      <c r="Q442" s="9">
        <f t="shared" si="44"/>
        <v>0.66499999999999915</v>
      </c>
      <c r="R442" s="10">
        <f>R443</f>
        <v>0</v>
      </c>
      <c r="S442" s="9">
        <f t="shared" si="43"/>
        <v>0.66499999999999915</v>
      </c>
      <c r="T442" s="9">
        <f>T443</f>
        <v>0</v>
      </c>
      <c r="U442" s="20">
        <f t="shared" si="42"/>
        <v>0</v>
      </c>
    </row>
    <row r="443" spans="1:21" ht="38.25">
      <c r="A443" s="3" t="s">
        <v>65</v>
      </c>
      <c r="B443" s="2" t="s">
        <v>8</v>
      </c>
      <c r="C443" s="2" t="s">
        <v>24</v>
      </c>
      <c r="D443" s="2" t="s">
        <v>19</v>
      </c>
      <c r="E443" s="14" t="s">
        <v>315</v>
      </c>
      <c r="F443" s="2">
        <v>600</v>
      </c>
      <c r="G443" s="7">
        <v>0.66499999999999915</v>
      </c>
      <c r="H443" s="8"/>
      <c r="I443" s="7">
        <f t="shared" si="41"/>
        <v>0.66499999999999915</v>
      </c>
      <c r="J443" s="8"/>
      <c r="K443" s="7">
        <f t="shared" si="47"/>
        <v>0.66499999999999915</v>
      </c>
      <c r="L443" s="8"/>
      <c r="M443" s="9">
        <f t="shared" si="46"/>
        <v>0.66499999999999915</v>
      </c>
      <c r="N443" s="10"/>
      <c r="O443" s="9">
        <f t="shared" si="45"/>
        <v>0.66499999999999915</v>
      </c>
      <c r="P443" s="10"/>
      <c r="Q443" s="9">
        <f t="shared" si="44"/>
        <v>0.66499999999999915</v>
      </c>
      <c r="R443" s="10"/>
      <c r="S443" s="9">
        <f t="shared" si="43"/>
        <v>0.66499999999999915</v>
      </c>
      <c r="T443" s="9">
        <v>0</v>
      </c>
      <c r="U443" s="20">
        <f t="shared" si="42"/>
        <v>0</v>
      </c>
    </row>
    <row r="444" spans="1:21" ht="63.75">
      <c r="A444" s="3" t="s">
        <v>385</v>
      </c>
      <c r="B444" s="2" t="s">
        <v>8</v>
      </c>
      <c r="C444" s="2" t="s">
        <v>24</v>
      </c>
      <c r="D444" s="2" t="s">
        <v>19</v>
      </c>
      <c r="E444" s="14" t="s">
        <v>377</v>
      </c>
      <c r="F444" s="2"/>
      <c r="G444" s="7"/>
      <c r="H444" s="8"/>
      <c r="I444" s="7">
        <f t="shared" si="41"/>
        <v>0</v>
      </c>
      <c r="J444" s="8">
        <f>J445</f>
        <v>7.7633700000000001</v>
      </c>
      <c r="K444" s="7">
        <f t="shared" si="47"/>
        <v>7.7633700000000001</v>
      </c>
      <c r="L444" s="8">
        <f>L445</f>
        <v>147.50399999999999</v>
      </c>
      <c r="M444" s="9">
        <f t="shared" si="46"/>
        <v>155.26737</v>
      </c>
      <c r="N444" s="10">
        <f>N445</f>
        <v>0</v>
      </c>
      <c r="O444" s="9">
        <f t="shared" si="45"/>
        <v>155.26737</v>
      </c>
      <c r="P444" s="10">
        <f>P445</f>
        <v>0</v>
      </c>
      <c r="Q444" s="9">
        <f t="shared" si="44"/>
        <v>155.26737</v>
      </c>
      <c r="R444" s="10">
        <f>R445</f>
        <v>0</v>
      </c>
      <c r="S444" s="9">
        <f t="shared" si="43"/>
        <v>155.26737</v>
      </c>
      <c r="T444" s="9">
        <f>T445</f>
        <v>155.26737</v>
      </c>
      <c r="U444" s="20">
        <f t="shared" si="42"/>
        <v>100</v>
      </c>
    </row>
    <row r="445" spans="1:21" ht="38.25">
      <c r="A445" s="3" t="s">
        <v>65</v>
      </c>
      <c r="B445" s="2" t="s">
        <v>8</v>
      </c>
      <c r="C445" s="2" t="s">
        <v>24</v>
      </c>
      <c r="D445" s="2" t="s">
        <v>19</v>
      </c>
      <c r="E445" s="14" t="s">
        <v>377</v>
      </c>
      <c r="F445" s="2">
        <v>600</v>
      </c>
      <c r="G445" s="7"/>
      <c r="H445" s="8"/>
      <c r="I445" s="7">
        <f t="shared" si="41"/>
        <v>0</v>
      </c>
      <c r="J445" s="8">
        <v>7.7633700000000001</v>
      </c>
      <c r="K445" s="7">
        <f t="shared" si="47"/>
        <v>7.7633700000000001</v>
      </c>
      <c r="L445" s="8">
        <v>147.50399999999999</v>
      </c>
      <c r="M445" s="9">
        <f t="shared" si="46"/>
        <v>155.26737</v>
      </c>
      <c r="N445" s="10"/>
      <c r="O445" s="9">
        <f t="shared" si="45"/>
        <v>155.26737</v>
      </c>
      <c r="P445" s="10"/>
      <c r="Q445" s="9">
        <f t="shared" si="44"/>
        <v>155.26737</v>
      </c>
      <c r="R445" s="10"/>
      <c r="S445" s="9">
        <f t="shared" si="43"/>
        <v>155.26737</v>
      </c>
      <c r="T445" s="9">
        <v>155.26737</v>
      </c>
      <c r="U445" s="20">
        <f t="shared" si="42"/>
        <v>100</v>
      </c>
    </row>
    <row r="446" spans="1:21" ht="63.75" hidden="1">
      <c r="A446" s="3" t="s">
        <v>79</v>
      </c>
      <c r="B446" s="2" t="s">
        <v>8</v>
      </c>
      <c r="C446" s="2" t="s">
        <v>24</v>
      </c>
      <c r="D446" s="2" t="s">
        <v>19</v>
      </c>
      <c r="E446" s="14" t="s">
        <v>81</v>
      </c>
      <c r="F446" s="2"/>
      <c r="G446" s="7">
        <v>100</v>
      </c>
      <c r="H446" s="8">
        <f>H447</f>
        <v>-100</v>
      </c>
      <c r="I446" s="7">
        <f t="shared" si="41"/>
        <v>0</v>
      </c>
      <c r="J446" s="8">
        <f>J447</f>
        <v>0</v>
      </c>
      <c r="K446" s="7">
        <f t="shared" si="47"/>
        <v>0</v>
      </c>
      <c r="L446" s="8">
        <f>L447</f>
        <v>0</v>
      </c>
      <c r="M446" s="9">
        <f t="shared" si="46"/>
        <v>0</v>
      </c>
      <c r="N446" s="10">
        <f>N447</f>
        <v>0</v>
      </c>
      <c r="O446" s="9">
        <f t="shared" si="45"/>
        <v>0</v>
      </c>
      <c r="P446" s="10">
        <f>P447</f>
        <v>0</v>
      </c>
      <c r="Q446" s="9">
        <f t="shared" si="44"/>
        <v>0</v>
      </c>
      <c r="R446" s="10">
        <f>R447</f>
        <v>0</v>
      </c>
      <c r="S446" s="9">
        <f t="shared" si="43"/>
        <v>0</v>
      </c>
      <c r="T446" s="9">
        <f>T447</f>
        <v>0</v>
      </c>
      <c r="U446" s="20">
        <v>0</v>
      </c>
    </row>
    <row r="447" spans="1:21" ht="38.25" hidden="1">
      <c r="A447" s="3" t="s">
        <v>65</v>
      </c>
      <c r="B447" s="2" t="s">
        <v>8</v>
      </c>
      <c r="C447" s="2" t="s">
        <v>24</v>
      </c>
      <c r="D447" s="2" t="s">
        <v>19</v>
      </c>
      <c r="E447" s="14" t="s">
        <v>81</v>
      </c>
      <c r="F447" s="2">
        <v>600</v>
      </c>
      <c r="G447" s="7">
        <v>100</v>
      </c>
      <c r="H447" s="8">
        <v>-100</v>
      </c>
      <c r="I447" s="7">
        <f t="shared" si="41"/>
        <v>0</v>
      </c>
      <c r="J447" s="8"/>
      <c r="K447" s="7">
        <f t="shared" si="47"/>
        <v>0</v>
      </c>
      <c r="L447" s="8"/>
      <c r="M447" s="9">
        <f t="shared" si="46"/>
        <v>0</v>
      </c>
      <c r="N447" s="10"/>
      <c r="O447" s="9">
        <f t="shared" si="45"/>
        <v>0</v>
      </c>
      <c r="P447" s="10"/>
      <c r="Q447" s="9">
        <f t="shared" si="44"/>
        <v>0</v>
      </c>
      <c r="R447" s="10"/>
      <c r="S447" s="9">
        <f t="shared" si="43"/>
        <v>0</v>
      </c>
      <c r="T447" s="9">
        <v>0</v>
      </c>
      <c r="U447" s="20">
        <v>0</v>
      </c>
    </row>
    <row r="448" spans="1:21" ht="63.75">
      <c r="A448" s="3" t="s">
        <v>79</v>
      </c>
      <c r="B448" s="2" t="s">
        <v>8</v>
      </c>
      <c r="C448" s="2" t="s">
        <v>24</v>
      </c>
      <c r="D448" s="2" t="s">
        <v>19</v>
      </c>
      <c r="E448" s="14" t="s">
        <v>341</v>
      </c>
      <c r="F448" s="2"/>
      <c r="G448" s="7">
        <v>0</v>
      </c>
      <c r="H448" s="8">
        <f>H449</f>
        <v>100</v>
      </c>
      <c r="I448" s="7">
        <f t="shared" si="41"/>
        <v>100</v>
      </c>
      <c r="J448" s="8">
        <f>J449</f>
        <v>0</v>
      </c>
      <c r="K448" s="7">
        <f t="shared" si="47"/>
        <v>100</v>
      </c>
      <c r="L448" s="8">
        <f>L449</f>
        <v>0</v>
      </c>
      <c r="M448" s="9">
        <f t="shared" si="46"/>
        <v>100</v>
      </c>
      <c r="N448" s="10">
        <f>N449</f>
        <v>0</v>
      </c>
      <c r="O448" s="9">
        <f t="shared" si="45"/>
        <v>100</v>
      </c>
      <c r="P448" s="10">
        <f>P449</f>
        <v>0</v>
      </c>
      <c r="Q448" s="9">
        <f t="shared" si="44"/>
        <v>100</v>
      </c>
      <c r="R448" s="10">
        <f>R449</f>
        <v>0</v>
      </c>
      <c r="S448" s="9">
        <f t="shared" si="43"/>
        <v>100</v>
      </c>
      <c r="T448" s="9">
        <f>T449</f>
        <v>100</v>
      </c>
      <c r="U448" s="20">
        <f t="shared" si="42"/>
        <v>100</v>
      </c>
    </row>
    <row r="449" spans="1:21" ht="38.25">
      <c r="A449" s="3" t="s">
        <v>65</v>
      </c>
      <c r="B449" s="2" t="s">
        <v>8</v>
      </c>
      <c r="C449" s="2" t="s">
        <v>24</v>
      </c>
      <c r="D449" s="2" t="s">
        <v>19</v>
      </c>
      <c r="E449" s="14" t="s">
        <v>341</v>
      </c>
      <c r="F449" s="2">
        <v>600</v>
      </c>
      <c r="G449" s="7">
        <v>0</v>
      </c>
      <c r="H449" s="8">
        <v>100</v>
      </c>
      <c r="I449" s="7">
        <f t="shared" si="41"/>
        <v>100</v>
      </c>
      <c r="J449" s="8"/>
      <c r="K449" s="7">
        <f t="shared" si="47"/>
        <v>100</v>
      </c>
      <c r="L449" s="8"/>
      <c r="M449" s="9">
        <f t="shared" si="46"/>
        <v>100</v>
      </c>
      <c r="N449" s="10"/>
      <c r="O449" s="9">
        <f t="shared" si="45"/>
        <v>100</v>
      </c>
      <c r="P449" s="10"/>
      <c r="Q449" s="9">
        <f t="shared" si="44"/>
        <v>100</v>
      </c>
      <c r="R449" s="10"/>
      <c r="S449" s="9">
        <f t="shared" si="43"/>
        <v>100</v>
      </c>
      <c r="T449" s="9">
        <v>100</v>
      </c>
      <c r="U449" s="20">
        <f t="shared" si="42"/>
        <v>100</v>
      </c>
    </row>
    <row r="450" spans="1:21" ht="76.5">
      <c r="A450" s="3" t="s">
        <v>71</v>
      </c>
      <c r="B450" s="2" t="s">
        <v>8</v>
      </c>
      <c r="C450" s="2" t="s">
        <v>24</v>
      </c>
      <c r="D450" s="2" t="s">
        <v>19</v>
      </c>
      <c r="E450" s="1" t="s">
        <v>82</v>
      </c>
      <c r="F450" s="2"/>
      <c r="G450" s="7">
        <v>1350.13</v>
      </c>
      <c r="H450" s="8">
        <f>H451</f>
        <v>0</v>
      </c>
      <c r="I450" s="7">
        <f t="shared" si="41"/>
        <v>1350.13</v>
      </c>
      <c r="J450" s="8">
        <f>J451</f>
        <v>0</v>
      </c>
      <c r="K450" s="7">
        <f t="shared" si="47"/>
        <v>1350.13</v>
      </c>
      <c r="L450" s="8">
        <f>L451</f>
        <v>0</v>
      </c>
      <c r="M450" s="9">
        <f t="shared" si="46"/>
        <v>1350.13</v>
      </c>
      <c r="N450" s="10">
        <f>N451</f>
        <v>0</v>
      </c>
      <c r="O450" s="9">
        <f t="shared" si="45"/>
        <v>1350.13</v>
      </c>
      <c r="P450" s="10">
        <f>P451</f>
        <v>0</v>
      </c>
      <c r="Q450" s="9">
        <f t="shared" si="44"/>
        <v>1350.13</v>
      </c>
      <c r="R450" s="10">
        <f>R451</f>
        <v>0</v>
      </c>
      <c r="S450" s="9">
        <f t="shared" si="43"/>
        <v>1350.13</v>
      </c>
      <c r="T450" s="9">
        <f>T451</f>
        <v>923.1925</v>
      </c>
      <c r="U450" s="20">
        <f t="shared" si="42"/>
        <v>68.378045077140712</v>
      </c>
    </row>
    <row r="451" spans="1:21" ht="38.25">
      <c r="A451" s="3" t="s">
        <v>65</v>
      </c>
      <c r="B451" s="2" t="s">
        <v>8</v>
      </c>
      <c r="C451" s="2" t="s">
        <v>24</v>
      </c>
      <c r="D451" s="2" t="s">
        <v>19</v>
      </c>
      <c r="E451" s="1" t="s">
        <v>82</v>
      </c>
      <c r="F451" s="2">
        <v>600</v>
      </c>
      <c r="G451" s="7">
        <v>1350.13</v>
      </c>
      <c r="H451" s="8"/>
      <c r="I451" s="7">
        <f t="shared" si="41"/>
        <v>1350.13</v>
      </c>
      <c r="J451" s="8"/>
      <c r="K451" s="7">
        <f t="shared" si="47"/>
        <v>1350.13</v>
      </c>
      <c r="L451" s="8"/>
      <c r="M451" s="9">
        <f t="shared" si="46"/>
        <v>1350.13</v>
      </c>
      <c r="N451" s="10"/>
      <c r="O451" s="9">
        <f t="shared" si="45"/>
        <v>1350.13</v>
      </c>
      <c r="P451" s="10"/>
      <c r="Q451" s="9">
        <f t="shared" si="44"/>
        <v>1350.13</v>
      </c>
      <c r="R451" s="10"/>
      <c r="S451" s="9">
        <f t="shared" si="43"/>
        <v>1350.13</v>
      </c>
      <c r="T451" s="9">
        <v>923.1925</v>
      </c>
      <c r="U451" s="20">
        <f t="shared" si="42"/>
        <v>68.378045077140712</v>
      </c>
    </row>
    <row r="452" spans="1:21" ht="89.25">
      <c r="A452" s="3" t="s">
        <v>74</v>
      </c>
      <c r="B452" s="2" t="s">
        <v>8</v>
      </c>
      <c r="C452" s="2" t="s">
        <v>24</v>
      </c>
      <c r="D452" s="2" t="s">
        <v>19</v>
      </c>
      <c r="E452" s="1" t="s">
        <v>83</v>
      </c>
      <c r="F452" s="2"/>
      <c r="G452" s="7">
        <v>120</v>
      </c>
      <c r="H452" s="8">
        <f>H453</f>
        <v>599</v>
      </c>
      <c r="I452" s="7">
        <f t="shared" si="41"/>
        <v>719</v>
      </c>
      <c r="J452" s="8">
        <f>J453</f>
        <v>0</v>
      </c>
      <c r="K452" s="7">
        <f t="shared" si="47"/>
        <v>719</v>
      </c>
      <c r="L452" s="8">
        <f>L453</f>
        <v>150</v>
      </c>
      <c r="M452" s="9">
        <f t="shared" si="46"/>
        <v>869</v>
      </c>
      <c r="N452" s="10">
        <f>N453</f>
        <v>0</v>
      </c>
      <c r="O452" s="9">
        <f t="shared" si="45"/>
        <v>869</v>
      </c>
      <c r="P452" s="10">
        <f>P453</f>
        <v>379.10234000000003</v>
      </c>
      <c r="Q452" s="9">
        <f t="shared" si="44"/>
        <v>1248.1023399999999</v>
      </c>
      <c r="R452" s="10">
        <f>R453</f>
        <v>0</v>
      </c>
      <c r="S452" s="9">
        <f t="shared" si="43"/>
        <v>1248.1023399999999</v>
      </c>
      <c r="T452" s="9">
        <f>T453</f>
        <v>1235.6760099999999</v>
      </c>
      <c r="U452" s="20">
        <f t="shared" si="42"/>
        <v>99.00438212462609</v>
      </c>
    </row>
    <row r="453" spans="1:21" ht="38.25">
      <c r="A453" s="3" t="s">
        <v>65</v>
      </c>
      <c r="B453" s="2" t="s">
        <v>8</v>
      </c>
      <c r="C453" s="2" t="s">
        <v>24</v>
      </c>
      <c r="D453" s="2" t="s">
        <v>19</v>
      </c>
      <c r="E453" s="1" t="s">
        <v>83</v>
      </c>
      <c r="F453" s="2">
        <v>600</v>
      </c>
      <c r="G453" s="7">
        <v>120</v>
      </c>
      <c r="H453" s="8">
        <v>599</v>
      </c>
      <c r="I453" s="7">
        <f t="shared" si="41"/>
        <v>719</v>
      </c>
      <c r="J453" s="8"/>
      <c r="K453" s="7">
        <f t="shared" si="47"/>
        <v>719</v>
      </c>
      <c r="L453" s="8">
        <v>150</v>
      </c>
      <c r="M453" s="9">
        <f t="shared" si="46"/>
        <v>869</v>
      </c>
      <c r="N453" s="10"/>
      <c r="O453" s="9">
        <f t="shared" si="45"/>
        <v>869</v>
      </c>
      <c r="P453" s="10">
        <v>379.10234000000003</v>
      </c>
      <c r="Q453" s="9">
        <f t="shared" si="44"/>
        <v>1248.1023399999999</v>
      </c>
      <c r="R453" s="10"/>
      <c r="S453" s="9">
        <f t="shared" si="43"/>
        <v>1248.1023399999999</v>
      </c>
      <c r="T453" s="9">
        <v>1235.6760099999999</v>
      </c>
      <c r="U453" s="20">
        <f t="shared" si="42"/>
        <v>99.00438212462609</v>
      </c>
    </row>
    <row r="454" spans="1:21" ht="25.5" hidden="1">
      <c r="A454" s="3" t="s">
        <v>76</v>
      </c>
      <c r="B454" s="2" t="s">
        <v>8</v>
      </c>
      <c r="C454" s="2" t="s">
        <v>24</v>
      </c>
      <c r="D454" s="2" t="s">
        <v>19</v>
      </c>
      <c r="E454" s="1" t="s">
        <v>84</v>
      </c>
      <c r="F454" s="2"/>
      <c r="G454" s="7">
        <v>0</v>
      </c>
      <c r="H454" s="8">
        <f>H455</f>
        <v>0</v>
      </c>
      <c r="I454" s="7">
        <f t="shared" si="41"/>
        <v>0</v>
      </c>
      <c r="J454" s="8">
        <f>J455</f>
        <v>0</v>
      </c>
      <c r="K454" s="7">
        <f t="shared" si="47"/>
        <v>0</v>
      </c>
      <c r="L454" s="8">
        <f>L455</f>
        <v>0</v>
      </c>
      <c r="M454" s="9">
        <f t="shared" si="46"/>
        <v>0</v>
      </c>
      <c r="N454" s="10">
        <f>N455</f>
        <v>0</v>
      </c>
      <c r="O454" s="9">
        <f t="shared" si="45"/>
        <v>0</v>
      </c>
      <c r="P454" s="10">
        <f>P455</f>
        <v>0</v>
      </c>
      <c r="Q454" s="9">
        <f t="shared" si="44"/>
        <v>0</v>
      </c>
      <c r="R454" s="10">
        <f>R455</f>
        <v>0</v>
      </c>
      <c r="S454" s="9">
        <f t="shared" si="43"/>
        <v>0</v>
      </c>
      <c r="T454" s="9">
        <f>T455</f>
        <v>0</v>
      </c>
      <c r="U454" s="20">
        <v>0</v>
      </c>
    </row>
    <row r="455" spans="1:21" ht="38.25" hidden="1">
      <c r="A455" s="3" t="s">
        <v>65</v>
      </c>
      <c r="B455" s="2" t="s">
        <v>8</v>
      </c>
      <c r="C455" s="2" t="s">
        <v>24</v>
      </c>
      <c r="D455" s="2" t="s">
        <v>19</v>
      </c>
      <c r="E455" s="1" t="s">
        <v>84</v>
      </c>
      <c r="F455" s="2">
        <v>600</v>
      </c>
      <c r="G455" s="7">
        <v>0</v>
      </c>
      <c r="H455" s="8"/>
      <c r="I455" s="7">
        <f t="shared" si="41"/>
        <v>0</v>
      </c>
      <c r="J455" s="8"/>
      <c r="K455" s="7">
        <f t="shared" si="47"/>
        <v>0</v>
      </c>
      <c r="L455" s="8"/>
      <c r="M455" s="9">
        <f t="shared" si="46"/>
        <v>0</v>
      </c>
      <c r="N455" s="10"/>
      <c r="O455" s="9">
        <f t="shared" si="45"/>
        <v>0</v>
      </c>
      <c r="P455" s="10"/>
      <c r="Q455" s="9">
        <f t="shared" si="44"/>
        <v>0</v>
      </c>
      <c r="R455" s="10"/>
      <c r="S455" s="9">
        <f t="shared" si="43"/>
        <v>0</v>
      </c>
      <c r="T455" s="9">
        <v>0</v>
      </c>
      <c r="U455" s="20">
        <v>0</v>
      </c>
    </row>
    <row r="456" spans="1:21" ht="25.5">
      <c r="A456" s="3" t="s">
        <v>73</v>
      </c>
      <c r="B456" s="2" t="s">
        <v>8</v>
      </c>
      <c r="C456" s="2" t="s">
        <v>24</v>
      </c>
      <c r="D456" s="2" t="s">
        <v>19</v>
      </c>
      <c r="E456" s="1" t="s">
        <v>85</v>
      </c>
      <c r="F456" s="2"/>
      <c r="G456" s="7">
        <v>0</v>
      </c>
      <c r="H456" s="8">
        <f>H457</f>
        <v>0</v>
      </c>
      <c r="I456" s="7">
        <f t="shared" si="41"/>
        <v>0</v>
      </c>
      <c r="J456" s="8">
        <f>J457</f>
        <v>0</v>
      </c>
      <c r="K456" s="7">
        <f t="shared" si="47"/>
        <v>0</v>
      </c>
      <c r="L456" s="8">
        <f>L457</f>
        <v>0</v>
      </c>
      <c r="M456" s="9">
        <f t="shared" si="46"/>
        <v>0</v>
      </c>
      <c r="N456" s="10">
        <f>N457</f>
        <v>0</v>
      </c>
      <c r="O456" s="9">
        <f t="shared" si="45"/>
        <v>0</v>
      </c>
      <c r="P456" s="10">
        <f>P457</f>
        <v>216.9</v>
      </c>
      <c r="Q456" s="9">
        <f t="shared" si="44"/>
        <v>216.9</v>
      </c>
      <c r="R456" s="10">
        <f>R457</f>
        <v>0</v>
      </c>
      <c r="S456" s="9">
        <f t="shared" si="43"/>
        <v>216.9</v>
      </c>
      <c r="T456" s="9">
        <f>T457</f>
        <v>216.9</v>
      </c>
      <c r="U456" s="20">
        <f t="shared" si="42"/>
        <v>100</v>
      </c>
    </row>
    <row r="457" spans="1:21" ht="38.25">
      <c r="A457" s="3" t="s">
        <v>65</v>
      </c>
      <c r="B457" s="2" t="s">
        <v>8</v>
      </c>
      <c r="C457" s="2" t="s">
        <v>24</v>
      </c>
      <c r="D457" s="2" t="s">
        <v>19</v>
      </c>
      <c r="E457" s="1" t="s">
        <v>85</v>
      </c>
      <c r="F457" s="2">
        <v>600</v>
      </c>
      <c r="G457" s="7">
        <v>0</v>
      </c>
      <c r="H457" s="8"/>
      <c r="I457" s="7">
        <f t="shared" si="41"/>
        <v>0</v>
      </c>
      <c r="J457" s="8"/>
      <c r="K457" s="7">
        <f t="shared" si="47"/>
        <v>0</v>
      </c>
      <c r="L457" s="8"/>
      <c r="M457" s="9">
        <f t="shared" si="46"/>
        <v>0</v>
      </c>
      <c r="N457" s="10"/>
      <c r="O457" s="9">
        <f t="shared" si="45"/>
        <v>0</v>
      </c>
      <c r="P457" s="10">
        <v>216.9</v>
      </c>
      <c r="Q457" s="9">
        <f t="shared" si="44"/>
        <v>216.9</v>
      </c>
      <c r="R457" s="10"/>
      <c r="S457" s="9">
        <f t="shared" si="43"/>
        <v>216.9</v>
      </c>
      <c r="T457" s="9">
        <v>216.9</v>
      </c>
      <c r="U457" s="20">
        <f t="shared" si="42"/>
        <v>100</v>
      </c>
    </row>
    <row r="458" spans="1:21" ht="21" customHeight="1">
      <c r="A458" s="3" t="s">
        <v>350</v>
      </c>
      <c r="B458" s="2" t="s">
        <v>8</v>
      </c>
      <c r="C458" s="2" t="s">
        <v>24</v>
      </c>
      <c r="D458" s="2" t="s">
        <v>19</v>
      </c>
      <c r="E458" s="14" t="s">
        <v>351</v>
      </c>
      <c r="F458" s="2"/>
      <c r="G458" s="7">
        <v>0</v>
      </c>
      <c r="H458" s="8">
        <f>H459</f>
        <v>5000</v>
      </c>
      <c r="I458" s="7">
        <f t="shared" si="41"/>
        <v>5000</v>
      </c>
      <c r="J458" s="8">
        <f>J459</f>
        <v>0</v>
      </c>
      <c r="K458" s="7">
        <f t="shared" si="47"/>
        <v>5000</v>
      </c>
      <c r="L458" s="8">
        <f>L459</f>
        <v>0</v>
      </c>
      <c r="M458" s="9">
        <f t="shared" si="46"/>
        <v>5000</v>
      </c>
      <c r="N458" s="10">
        <f>N459</f>
        <v>0</v>
      </c>
      <c r="O458" s="9">
        <f t="shared" si="45"/>
        <v>5000</v>
      </c>
      <c r="P458" s="10">
        <f>P459</f>
        <v>0</v>
      </c>
      <c r="Q458" s="9">
        <f t="shared" si="44"/>
        <v>5000</v>
      </c>
      <c r="R458" s="10">
        <f>R459</f>
        <v>0</v>
      </c>
      <c r="S458" s="9">
        <f t="shared" si="43"/>
        <v>5000</v>
      </c>
      <c r="T458" s="9">
        <f>T459</f>
        <v>5000</v>
      </c>
      <c r="U458" s="20">
        <f t="shared" si="42"/>
        <v>100</v>
      </c>
    </row>
    <row r="459" spans="1:21" ht="38.25">
      <c r="A459" s="3" t="s">
        <v>65</v>
      </c>
      <c r="B459" s="2" t="s">
        <v>8</v>
      </c>
      <c r="C459" s="2" t="s">
        <v>24</v>
      </c>
      <c r="D459" s="2" t="s">
        <v>19</v>
      </c>
      <c r="E459" s="14" t="s">
        <v>351</v>
      </c>
      <c r="F459" s="2">
        <v>600</v>
      </c>
      <c r="G459" s="7">
        <v>0</v>
      </c>
      <c r="H459" s="8">
        <v>5000</v>
      </c>
      <c r="I459" s="7">
        <f t="shared" si="41"/>
        <v>5000</v>
      </c>
      <c r="J459" s="8"/>
      <c r="K459" s="7">
        <f t="shared" si="47"/>
        <v>5000</v>
      </c>
      <c r="L459" s="8"/>
      <c r="M459" s="9">
        <f t="shared" si="46"/>
        <v>5000</v>
      </c>
      <c r="N459" s="10"/>
      <c r="O459" s="9">
        <f t="shared" si="45"/>
        <v>5000</v>
      </c>
      <c r="P459" s="10"/>
      <c r="Q459" s="9">
        <f t="shared" si="44"/>
        <v>5000</v>
      </c>
      <c r="R459" s="10"/>
      <c r="S459" s="9">
        <f t="shared" si="43"/>
        <v>5000</v>
      </c>
      <c r="T459" s="9">
        <v>5000</v>
      </c>
      <c r="U459" s="20">
        <f t="shared" si="42"/>
        <v>100</v>
      </c>
    </row>
    <row r="460" spans="1:21" ht="38.25">
      <c r="A460" s="3" t="s">
        <v>86</v>
      </c>
      <c r="B460" s="2" t="s">
        <v>8</v>
      </c>
      <c r="C460" s="2" t="s">
        <v>24</v>
      </c>
      <c r="D460" s="2" t="s">
        <v>19</v>
      </c>
      <c r="E460" s="1" t="s">
        <v>87</v>
      </c>
      <c r="F460" s="2"/>
      <c r="G460" s="7">
        <v>352.50968</v>
      </c>
      <c r="H460" s="8">
        <f>H461+H462</f>
        <v>0</v>
      </c>
      <c r="I460" s="7">
        <f t="shared" si="41"/>
        <v>352.50968</v>
      </c>
      <c r="J460" s="8">
        <f>J461+J462</f>
        <v>-57.763370000000002</v>
      </c>
      <c r="K460" s="7">
        <f t="shared" si="47"/>
        <v>294.74630999999999</v>
      </c>
      <c r="L460" s="8">
        <f>L461+L462</f>
        <v>0</v>
      </c>
      <c r="M460" s="9">
        <f t="shared" si="46"/>
        <v>294.74630999999999</v>
      </c>
      <c r="N460" s="10">
        <f>N461+N462</f>
        <v>0</v>
      </c>
      <c r="O460" s="9">
        <f t="shared" si="45"/>
        <v>294.74630999999999</v>
      </c>
      <c r="P460" s="10">
        <f>P461+P462</f>
        <v>700</v>
      </c>
      <c r="Q460" s="9">
        <f t="shared" si="44"/>
        <v>994.74630999999999</v>
      </c>
      <c r="R460" s="10">
        <f>R461+R462</f>
        <v>0</v>
      </c>
      <c r="S460" s="9">
        <f t="shared" si="43"/>
        <v>994.74630999999999</v>
      </c>
      <c r="T460" s="9">
        <f>T461+T462</f>
        <v>849.59672</v>
      </c>
      <c r="U460" s="20">
        <f t="shared" si="42"/>
        <v>85.408381158006009</v>
      </c>
    </row>
    <row r="461" spans="1:21" ht="38.25">
      <c r="A461" s="3" t="s">
        <v>32</v>
      </c>
      <c r="B461" s="2" t="s">
        <v>8</v>
      </c>
      <c r="C461" s="2" t="s">
        <v>24</v>
      </c>
      <c r="D461" s="2" t="s">
        <v>19</v>
      </c>
      <c r="E461" s="1" t="s">
        <v>87</v>
      </c>
      <c r="F461" s="2">
        <v>200</v>
      </c>
      <c r="G461" s="7">
        <v>309.416</v>
      </c>
      <c r="H461" s="8"/>
      <c r="I461" s="7">
        <f t="shared" si="41"/>
        <v>309.416</v>
      </c>
      <c r="J461" s="8">
        <v>-57.763370000000002</v>
      </c>
      <c r="K461" s="7">
        <f t="shared" si="47"/>
        <v>251.65262999999999</v>
      </c>
      <c r="L461" s="8"/>
      <c r="M461" s="9">
        <f t="shared" si="46"/>
        <v>251.65262999999999</v>
      </c>
      <c r="N461" s="10"/>
      <c r="O461" s="9">
        <f t="shared" si="45"/>
        <v>251.65262999999999</v>
      </c>
      <c r="P461" s="10">
        <v>700</v>
      </c>
      <c r="Q461" s="9">
        <f t="shared" si="44"/>
        <v>951.65263000000004</v>
      </c>
      <c r="R461" s="10"/>
      <c r="S461" s="9">
        <f t="shared" si="43"/>
        <v>951.65263000000004</v>
      </c>
      <c r="T461" s="9">
        <v>844.39671999999996</v>
      </c>
      <c r="U461" s="20">
        <f t="shared" ref="U461:U489" si="48">T461/S461*100</f>
        <v>88.72951047274465</v>
      </c>
    </row>
    <row r="462" spans="1:21" ht="38.25">
      <c r="A462" s="3" t="s">
        <v>65</v>
      </c>
      <c r="B462" s="2" t="s">
        <v>8</v>
      </c>
      <c r="C462" s="2" t="s">
        <v>24</v>
      </c>
      <c r="D462" s="2" t="s">
        <v>19</v>
      </c>
      <c r="E462" s="1" t="s">
        <v>87</v>
      </c>
      <c r="F462" s="2">
        <v>600</v>
      </c>
      <c r="G462" s="7">
        <v>43.093679999999999</v>
      </c>
      <c r="H462" s="8"/>
      <c r="I462" s="7">
        <f t="shared" si="41"/>
        <v>43.093679999999999</v>
      </c>
      <c r="J462" s="8"/>
      <c r="K462" s="7">
        <f t="shared" si="47"/>
        <v>43.093679999999999</v>
      </c>
      <c r="L462" s="8"/>
      <c r="M462" s="9">
        <f t="shared" si="46"/>
        <v>43.093679999999999</v>
      </c>
      <c r="N462" s="10"/>
      <c r="O462" s="9">
        <f t="shared" si="45"/>
        <v>43.093679999999999</v>
      </c>
      <c r="P462" s="10"/>
      <c r="Q462" s="9">
        <f t="shared" si="44"/>
        <v>43.093679999999999</v>
      </c>
      <c r="R462" s="10"/>
      <c r="S462" s="9">
        <f t="shared" si="43"/>
        <v>43.093679999999999</v>
      </c>
      <c r="T462" s="9">
        <v>5.2</v>
      </c>
      <c r="U462" s="20">
        <f t="shared" si="48"/>
        <v>12.066734611664634</v>
      </c>
    </row>
    <row r="463" spans="1:21" ht="31.5" customHeight="1">
      <c r="A463" s="3" t="s">
        <v>321</v>
      </c>
      <c r="B463" s="2" t="s">
        <v>8</v>
      </c>
      <c r="C463" s="2" t="s">
        <v>24</v>
      </c>
      <c r="D463" s="2" t="s">
        <v>21</v>
      </c>
      <c r="E463" s="1" t="s">
        <v>323</v>
      </c>
      <c r="F463" s="2"/>
      <c r="G463" s="7">
        <v>335.13983999999999</v>
      </c>
      <c r="H463" s="8">
        <f>H464</f>
        <v>0</v>
      </c>
      <c r="I463" s="7">
        <f t="shared" si="41"/>
        <v>335.13983999999999</v>
      </c>
      <c r="J463" s="8">
        <f>J464</f>
        <v>0</v>
      </c>
      <c r="K463" s="7">
        <f t="shared" si="47"/>
        <v>335.13983999999999</v>
      </c>
      <c r="L463" s="8">
        <f>L464</f>
        <v>0</v>
      </c>
      <c r="M463" s="9">
        <f t="shared" si="46"/>
        <v>335.13983999999999</v>
      </c>
      <c r="N463" s="10">
        <f>N464</f>
        <v>0</v>
      </c>
      <c r="O463" s="9">
        <f t="shared" si="45"/>
        <v>335.13983999999999</v>
      </c>
      <c r="P463" s="10">
        <f>P464</f>
        <v>0</v>
      </c>
      <c r="Q463" s="9">
        <f t="shared" si="44"/>
        <v>335.13983999999999</v>
      </c>
      <c r="R463" s="10">
        <f>R464</f>
        <v>0</v>
      </c>
      <c r="S463" s="9">
        <f t="shared" si="43"/>
        <v>335.13983999999999</v>
      </c>
      <c r="T463" s="9">
        <f>T464</f>
        <v>261.76211999999998</v>
      </c>
      <c r="U463" s="20">
        <f t="shared" si="48"/>
        <v>78.105342534029973</v>
      </c>
    </row>
    <row r="464" spans="1:21" ht="38.25">
      <c r="A464" s="3" t="s">
        <v>65</v>
      </c>
      <c r="B464" s="2" t="s">
        <v>8</v>
      </c>
      <c r="C464" s="2" t="s">
        <v>24</v>
      </c>
      <c r="D464" s="2" t="s">
        <v>21</v>
      </c>
      <c r="E464" s="1" t="s">
        <v>323</v>
      </c>
      <c r="F464" s="2">
        <v>600</v>
      </c>
      <c r="G464" s="7">
        <v>335.13983999999999</v>
      </c>
      <c r="H464" s="8"/>
      <c r="I464" s="7">
        <f t="shared" si="41"/>
        <v>335.13983999999999</v>
      </c>
      <c r="J464" s="8"/>
      <c r="K464" s="7">
        <f t="shared" si="47"/>
        <v>335.13983999999999</v>
      </c>
      <c r="L464" s="8"/>
      <c r="M464" s="9">
        <f t="shared" si="46"/>
        <v>335.13983999999999</v>
      </c>
      <c r="N464" s="10"/>
      <c r="O464" s="9">
        <f t="shared" si="45"/>
        <v>335.13983999999999</v>
      </c>
      <c r="P464" s="10"/>
      <c r="Q464" s="9">
        <f t="shared" si="44"/>
        <v>335.13983999999999</v>
      </c>
      <c r="R464" s="10"/>
      <c r="S464" s="9">
        <f t="shared" si="43"/>
        <v>335.13983999999999</v>
      </c>
      <c r="T464" s="9">
        <v>261.76211999999998</v>
      </c>
      <c r="U464" s="20">
        <f t="shared" si="48"/>
        <v>78.105342534029973</v>
      </c>
    </row>
    <row r="465" spans="1:21" ht="43.5" customHeight="1">
      <c r="A465" s="3" t="s">
        <v>93</v>
      </c>
      <c r="B465" s="2" t="s">
        <v>8</v>
      </c>
      <c r="C465" s="2">
        <v>11</v>
      </c>
      <c r="D465" s="2" t="s">
        <v>25</v>
      </c>
      <c r="E465" s="1" t="s">
        <v>95</v>
      </c>
      <c r="F465" s="2"/>
      <c r="G465" s="7">
        <v>422</v>
      </c>
      <c r="H465" s="8">
        <f>H466+H467</f>
        <v>0</v>
      </c>
      <c r="I465" s="7">
        <f t="shared" si="41"/>
        <v>422</v>
      </c>
      <c r="J465" s="8">
        <f>J466+J467</f>
        <v>0</v>
      </c>
      <c r="K465" s="7">
        <f t="shared" si="47"/>
        <v>422</v>
      </c>
      <c r="L465" s="8">
        <f>L466+L467</f>
        <v>0</v>
      </c>
      <c r="M465" s="9">
        <f t="shared" si="46"/>
        <v>422</v>
      </c>
      <c r="N465" s="10">
        <f>N466+N467</f>
        <v>0</v>
      </c>
      <c r="O465" s="9">
        <f t="shared" si="45"/>
        <v>422</v>
      </c>
      <c r="P465" s="10">
        <f>P466+P467</f>
        <v>0</v>
      </c>
      <c r="Q465" s="9">
        <f t="shared" si="44"/>
        <v>422</v>
      </c>
      <c r="R465" s="10">
        <f>R466+R467</f>
        <v>0</v>
      </c>
      <c r="S465" s="9">
        <f t="shared" si="43"/>
        <v>422</v>
      </c>
      <c r="T465" s="9">
        <f>T466+T467</f>
        <v>308.14</v>
      </c>
      <c r="U465" s="20">
        <f t="shared" si="48"/>
        <v>73.018957345971558</v>
      </c>
    </row>
    <row r="466" spans="1:21" ht="76.5">
      <c r="A466" s="3" t="s">
        <v>94</v>
      </c>
      <c r="B466" s="2" t="s">
        <v>8</v>
      </c>
      <c r="C466" s="2">
        <v>11</v>
      </c>
      <c r="D466" s="2" t="s">
        <v>25</v>
      </c>
      <c r="E466" s="1" t="s">
        <v>95</v>
      </c>
      <c r="F466" s="2">
        <v>100</v>
      </c>
      <c r="G466" s="7">
        <v>270</v>
      </c>
      <c r="H466" s="8"/>
      <c r="I466" s="7">
        <f t="shared" ref="I466:I489" si="49">G466+H466</f>
        <v>270</v>
      </c>
      <c r="J466" s="8"/>
      <c r="K466" s="7">
        <f t="shared" si="47"/>
        <v>270</v>
      </c>
      <c r="L466" s="8"/>
      <c r="M466" s="9">
        <f t="shared" si="46"/>
        <v>270</v>
      </c>
      <c r="N466" s="10"/>
      <c r="O466" s="9">
        <f t="shared" si="45"/>
        <v>270</v>
      </c>
      <c r="P466" s="10"/>
      <c r="Q466" s="9">
        <f t="shared" si="44"/>
        <v>270</v>
      </c>
      <c r="R466" s="10"/>
      <c r="S466" s="9">
        <f t="shared" si="43"/>
        <v>270</v>
      </c>
      <c r="T466" s="9">
        <v>237.15</v>
      </c>
      <c r="U466" s="20">
        <f t="shared" si="48"/>
        <v>87.833333333333329</v>
      </c>
    </row>
    <row r="467" spans="1:21" ht="38.25">
      <c r="A467" s="3" t="s">
        <v>32</v>
      </c>
      <c r="B467" s="2" t="s">
        <v>8</v>
      </c>
      <c r="C467" s="2">
        <v>11</v>
      </c>
      <c r="D467" s="2" t="s">
        <v>25</v>
      </c>
      <c r="E467" s="1" t="s">
        <v>95</v>
      </c>
      <c r="F467" s="2">
        <v>200</v>
      </c>
      <c r="G467" s="7">
        <v>152</v>
      </c>
      <c r="H467" s="8"/>
      <c r="I467" s="7">
        <f t="shared" si="49"/>
        <v>152</v>
      </c>
      <c r="J467" s="8"/>
      <c r="K467" s="7">
        <f t="shared" si="47"/>
        <v>152</v>
      </c>
      <c r="L467" s="8"/>
      <c r="M467" s="9">
        <f t="shared" si="46"/>
        <v>152</v>
      </c>
      <c r="N467" s="10"/>
      <c r="O467" s="9">
        <f t="shared" si="45"/>
        <v>152</v>
      </c>
      <c r="P467" s="10"/>
      <c r="Q467" s="9">
        <f t="shared" si="44"/>
        <v>152</v>
      </c>
      <c r="R467" s="10"/>
      <c r="S467" s="9">
        <f t="shared" si="43"/>
        <v>152</v>
      </c>
      <c r="T467" s="9">
        <v>70.989999999999995</v>
      </c>
      <c r="U467" s="20">
        <f t="shared" si="48"/>
        <v>46.703947368421048</v>
      </c>
    </row>
    <row r="468" spans="1:21" ht="25.5">
      <c r="A468" s="3" t="s">
        <v>96</v>
      </c>
      <c r="B468" s="2" t="s">
        <v>8</v>
      </c>
      <c r="C468" s="2">
        <v>11</v>
      </c>
      <c r="D468" s="2" t="s">
        <v>25</v>
      </c>
      <c r="E468" s="1" t="s">
        <v>97</v>
      </c>
      <c r="F468" s="2"/>
      <c r="G468" s="7">
        <v>704.05</v>
      </c>
      <c r="H468" s="8">
        <f>H469+H470</f>
        <v>25</v>
      </c>
      <c r="I468" s="7">
        <f t="shared" si="49"/>
        <v>729.05</v>
      </c>
      <c r="J468" s="8">
        <f>J469+J470+J471</f>
        <v>0</v>
      </c>
      <c r="K468" s="7">
        <f t="shared" si="47"/>
        <v>729.05</v>
      </c>
      <c r="L468" s="8">
        <f>L469+L470+L471</f>
        <v>0</v>
      </c>
      <c r="M468" s="9">
        <f t="shared" si="46"/>
        <v>729.05</v>
      </c>
      <c r="N468" s="10">
        <f>N469+N470+N471</f>
        <v>0</v>
      </c>
      <c r="O468" s="9">
        <f t="shared" si="45"/>
        <v>729.05</v>
      </c>
      <c r="P468" s="10">
        <f>P469+P470+P471</f>
        <v>0</v>
      </c>
      <c r="Q468" s="9">
        <f t="shared" si="44"/>
        <v>729.05</v>
      </c>
      <c r="R468" s="10">
        <f>R469+R470+R471</f>
        <v>-0.05</v>
      </c>
      <c r="S468" s="9">
        <f t="shared" si="43"/>
        <v>729</v>
      </c>
      <c r="T468" s="9">
        <f>T469+T470+T471</f>
        <v>640.71</v>
      </c>
      <c r="U468" s="20">
        <f t="shared" si="48"/>
        <v>87.8888888888889</v>
      </c>
    </row>
    <row r="469" spans="1:21" ht="76.5">
      <c r="A469" s="3" t="s">
        <v>94</v>
      </c>
      <c r="B469" s="2" t="s">
        <v>8</v>
      </c>
      <c r="C469" s="2">
        <v>11</v>
      </c>
      <c r="D469" s="2" t="s">
        <v>25</v>
      </c>
      <c r="E469" s="1" t="s">
        <v>97</v>
      </c>
      <c r="F469" s="2">
        <v>100</v>
      </c>
      <c r="G469" s="7">
        <v>499.05</v>
      </c>
      <c r="H469" s="8"/>
      <c r="I469" s="7">
        <f t="shared" si="49"/>
        <v>499.05</v>
      </c>
      <c r="J469" s="8"/>
      <c r="K469" s="7">
        <f t="shared" si="47"/>
        <v>499.05</v>
      </c>
      <c r="L469" s="8"/>
      <c r="M469" s="9">
        <f t="shared" si="46"/>
        <v>499.05</v>
      </c>
      <c r="N469" s="10"/>
      <c r="O469" s="9">
        <f t="shared" si="45"/>
        <v>499.05</v>
      </c>
      <c r="P469" s="10"/>
      <c r="Q469" s="9">
        <f t="shared" si="44"/>
        <v>499.05</v>
      </c>
      <c r="R469" s="10"/>
      <c r="S469" s="9">
        <f t="shared" si="43"/>
        <v>499.05</v>
      </c>
      <c r="T469" s="9">
        <v>478.6</v>
      </c>
      <c r="U469" s="20">
        <f t="shared" si="48"/>
        <v>95.902214206993293</v>
      </c>
    </row>
    <row r="470" spans="1:21" ht="38.25">
      <c r="A470" s="3" t="s">
        <v>32</v>
      </c>
      <c r="B470" s="2" t="s">
        <v>8</v>
      </c>
      <c r="C470" s="2">
        <v>11</v>
      </c>
      <c r="D470" s="2" t="s">
        <v>25</v>
      </c>
      <c r="E470" s="1" t="s">
        <v>97</v>
      </c>
      <c r="F470" s="2">
        <v>200</v>
      </c>
      <c r="G470" s="7">
        <v>205</v>
      </c>
      <c r="H470" s="8">
        <v>25</v>
      </c>
      <c r="I470" s="7">
        <f t="shared" si="49"/>
        <v>230</v>
      </c>
      <c r="J470" s="8">
        <v>-8</v>
      </c>
      <c r="K470" s="7">
        <f t="shared" si="47"/>
        <v>222</v>
      </c>
      <c r="L470" s="8"/>
      <c r="M470" s="9">
        <f t="shared" si="46"/>
        <v>222</v>
      </c>
      <c r="N470" s="10"/>
      <c r="O470" s="9">
        <f t="shared" si="45"/>
        <v>222</v>
      </c>
      <c r="P470" s="10"/>
      <c r="Q470" s="9">
        <f t="shared" si="44"/>
        <v>222</v>
      </c>
      <c r="R470" s="10">
        <v>-0.05</v>
      </c>
      <c r="S470" s="9">
        <f t="shared" si="43"/>
        <v>221.95</v>
      </c>
      <c r="T470" s="9">
        <v>154.11000000000001</v>
      </c>
      <c r="U470" s="20">
        <f t="shared" si="48"/>
        <v>69.434557332732609</v>
      </c>
    </row>
    <row r="471" spans="1:21" ht="15.75">
      <c r="A471" s="15" t="s">
        <v>54</v>
      </c>
      <c r="B471" s="2" t="s">
        <v>8</v>
      </c>
      <c r="C471" s="2">
        <v>11</v>
      </c>
      <c r="D471" s="2" t="s">
        <v>25</v>
      </c>
      <c r="E471" s="1" t="s">
        <v>97</v>
      </c>
      <c r="F471" s="2">
        <v>800</v>
      </c>
      <c r="G471" s="7"/>
      <c r="H471" s="8"/>
      <c r="I471" s="7">
        <f t="shared" si="49"/>
        <v>0</v>
      </c>
      <c r="J471" s="8">
        <v>8</v>
      </c>
      <c r="K471" s="7">
        <f t="shared" si="47"/>
        <v>8</v>
      </c>
      <c r="L471" s="8"/>
      <c r="M471" s="9">
        <f t="shared" si="46"/>
        <v>8</v>
      </c>
      <c r="N471" s="10"/>
      <c r="O471" s="9">
        <f t="shared" si="45"/>
        <v>8</v>
      </c>
      <c r="P471" s="10"/>
      <c r="Q471" s="9">
        <f t="shared" si="44"/>
        <v>8</v>
      </c>
      <c r="R471" s="10"/>
      <c r="S471" s="9">
        <f t="shared" si="43"/>
        <v>8</v>
      </c>
      <c r="T471" s="9">
        <v>8</v>
      </c>
      <c r="U471" s="20">
        <f t="shared" si="48"/>
        <v>100</v>
      </c>
    </row>
    <row r="472" spans="1:21" ht="25.5">
      <c r="A472" s="3" t="s">
        <v>258</v>
      </c>
      <c r="B472" s="2" t="s">
        <v>8</v>
      </c>
      <c r="C472" s="2">
        <v>11</v>
      </c>
      <c r="D472" s="2" t="s">
        <v>25</v>
      </c>
      <c r="E472" s="1" t="s">
        <v>98</v>
      </c>
      <c r="F472" s="2"/>
      <c r="G472" s="7">
        <v>191.95</v>
      </c>
      <c r="H472" s="8">
        <f>H473+H474</f>
        <v>0</v>
      </c>
      <c r="I472" s="7">
        <f t="shared" si="49"/>
        <v>191.95</v>
      </c>
      <c r="J472" s="8">
        <f>J473+J474</f>
        <v>0</v>
      </c>
      <c r="K472" s="7">
        <f t="shared" si="47"/>
        <v>191.95</v>
      </c>
      <c r="L472" s="8">
        <f>L473+L474</f>
        <v>0</v>
      </c>
      <c r="M472" s="9">
        <f t="shared" si="46"/>
        <v>191.95</v>
      </c>
      <c r="N472" s="10">
        <f>N473+N474</f>
        <v>0</v>
      </c>
      <c r="O472" s="9">
        <f t="shared" si="45"/>
        <v>191.95</v>
      </c>
      <c r="P472" s="10">
        <f>P473+P474</f>
        <v>0</v>
      </c>
      <c r="Q472" s="9">
        <f t="shared" si="44"/>
        <v>191.95</v>
      </c>
      <c r="R472" s="10">
        <f>R473+R474</f>
        <v>5.0000000000000044E-2</v>
      </c>
      <c r="S472" s="9">
        <f t="shared" si="43"/>
        <v>192</v>
      </c>
      <c r="T472" s="9">
        <f>T473+T474</f>
        <v>162</v>
      </c>
      <c r="U472" s="20">
        <f t="shared" si="48"/>
        <v>84.375</v>
      </c>
    </row>
    <row r="473" spans="1:21" ht="76.5">
      <c r="A473" s="3" t="s">
        <v>94</v>
      </c>
      <c r="B473" s="2" t="s">
        <v>8</v>
      </c>
      <c r="C473" s="2">
        <v>11</v>
      </c>
      <c r="D473" s="2" t="s">
        <v>25</v>
      </c>
      <c r="E473" s="1" t="s">
        <v>98</v>
      </c>
      <c r="F473" s="2">
        <v>100</v>
      </c>
      <c r="G473" s="7">
        <v>163.95</v>
      </c>
      <c r="H473" s="8"/>
      <c r="I473" s="7">
        <f t="shared" si="49"/>
        <v>163.95</v>
      </c>
      <c r="J473" s="8"/>
      <c r="K473" s="7">
        <f t="shared" si="47"/>
        <v>163.95</v>
      </c>
      <c r="L473" s="8"/>
      <c r="M473" s="9">
        <f t="shared" si="46"/>
        <v>163.95</v>
      </c>
      <c r="N473" s="10"/>
      <c r="O473" s="9">
        <f t="shared" si="45"/>
        <v>163.95</v>
      </c>
      <c r="P473" s="10"/>
      <c r="Q473" s="9">
        <f t="shared" si="44"/>
        <v>163.95</v>
      </c>
      <c r="R473" s="10">
        <v>-1.95</v>
      </c>
      <c r="S473" s="9">
        <f t="shared" ref="S473:S489" si="50">Q473+R473</f>
        <v>162</v>
      </c>
      <c r="T473" s="9">
        <v>162</v>
      </c>
      <c r="U473" s="20">
        <f t="shared" si="48"/>
        <v>100</v>
      </c>
    </row>
    <row r="474" spans="1:21" ht="38.25">
      <c r="A474" s="3" t="s">
        <v>32</v>
      </c>
      <c r="B474" s="2" t="s">
        <v>8</v>
      </c>
      <c r="C474" s="2">
        <v>11</v>
      </c>
      <c r="D474" s="2" t="s">
        <v>25</v>
      </c>
      <c r="E474" s="1" t="s">
        <v>98</v>
      </c>
      <c r="F474" s="2">
        <v>200</v>
      </c>
      <c r="G474" s="7">
        <v>28</v>
      </c>
      <c r="H474" s="8"/>
      <c r="I474" s="7">
        <f t="shared" si="49"/>
        <v>28</v>
      </c>
      <c r="J474" s="8"/>
      <c r="K474" s="7">
        <f t="shared" si="47"/>
        <v>28</v>
      </c>
      <c r="L474" s="8"/>
      <c r="M474" s="9">
        <f t="shared" si="46"/>
        <v>28</v>
      </c>
      <c r="N474" s="10"/>
      <c r="O474" s="9">
        <f t="shared" si="45"/>
        <v>28</v>
      </c>
      <c r="P474" s="10"/>
      <c r="Q474" s="9">
        <f t="shared" si="44"/>
        <v>28</v>
      </c>
      <c r="R474" s="10">
        <v>2</v>
      </c>
      <c r="S474" s="9">
        <f t="shared" si="50"/>
        <v>30</v>
      </c>
      <c r="T474" s="9">
        <v>0</v>
      </c>
      <c r="U474" s="20">
        <f t="shared" si="48"/>
        <v>0</v>
      </c>
    </row>
    <row r="475" spans="1:21" ht="25.5">
      <c r="A475" s="3" t="s">
        <v>88</v>
      </c>
      <c r="B475" s="2" t="s">
        <v>8</v>
      </c>
      <c r="C475" s="2">
        <v>12</v>
      </c>
      <c r="D475" s="2" t="s">
        <v>19</v>
      </c>
      <c r="E475" s="1" t="s">
        <v>90</v>
      </c>
      <c r="F475" s="2"/>
      <c r="G475" s="7">
        <v>1751.7395700000002</v>
      </c>
      <c r="H475" s="8">
        <f>H476</f>
        <v>0</v>
      </c>
      <c r="I475" s="7">
        <f t="shared" si="49"/>
        <v>1751.7395700000002</v>
      </c>
      <c r="J475" s="8">
        <f>J476</f>
        <v>0</v>
      </c>
      <c r="K475" s="7">
        <f t="shared" si="47"/>
        <v>1751.7395700000002</v>
      </c>
      <c r="L475" s="8">
        <f>L476</f>
        <v>0</v>
      </c>
      <c r="M475" s="9">
        <f t="shared" si="46"/>
        <v>1751.7395700000002</v>
      </c>
      <c r="N475" s="10">
        <f>N476</f>
        <v>0</v>
      </c>
      <c r="O475" s="9">
        <f t="shared" si="45"/>
        <v>1751.7395700000002</v>
      </c>
      <c r="P475" s="10">
        <f>P476</f>
        <v>3.9657900000000001</v>
      </c>
      <c r="Q475" s="9">
        <f t="shared" si="44"/>
        <v>1755.7053600000002</v>
      </c>
      <c r="R475" s="10">
        <f>R476</f>
        <v>65.45402</v>
      </c>
      <c r="S475" s="9">
        <f t="shared" si="50"/>
        <v>1821.1593800000001</v>
      </c>
      <c r="T475" s="9">
        <f>T476</f>
        <v>1320</v>
      </c>
      <c r="U475" s="20">
        <f t="shared" si="48"/>
        <v>72.481300346156402</v>
      </c>
    </row>
    <row r="476" spans="1:21" ht="38.25">
      <c r="A476" s="3" t="s">
        <v>65</v>
      </c>
      <c r="B476" s="2" t="s">
        <v>8</v>
      </c>
      <c r="C476" s="2">
        <v>12</v>
      </c>
      <c r="D476" s="2" t="s">
        <v>19</v>
      </c>
      <c r="E476" s="1" t="s">
        <v>90</v>
      </c>
      <c r="F476" s="2">
        <v>600</v>
      </c>
      <c r="G476" s="7">
        <v>1751.7395700000002</v>
      </c>
      <c r="H476" s="8"/>
      <c r="I476" s="7">
        <f t="shared" si="49"/>
        <v>1751.7395700000002</v>
      </c>
      <c r="J476" s="8"/>
      <c r="K476" s="7">
        <f t="shared" si="47"/>
        <v>1751.7395700000002</v>
      </c>
      <c r="L476" s="8"/>
      <c r="M476" s="9">
        <f t="shared" si="46"/>
        <v>1751.7395700000002</v>
      </c>
      <c r="N476" s="10"/>
      <c r="O476" s="9">
        <f t="shared" si="45"/>
        <v>1751.7395700000002</v>
      </c>
      <c r="P476" s="10">
        <v>3.9657900000000001</v>
      </c>
      <c r="Q476" s="9">
        <f t="shared" si="44"/>
        <v>1755.7053600000002</v>
      </c>
      <c r="R476" s="10">
        <f>14.81702+50.637</f>
        <v>65.45402</v>
      </c>
      <c r="S476" s="9">
        <f t="shared" si="50"/>
        <v>1821.1593800000001</v>
      </c>
      <c r="T476" s="9">
        <v>1320</v>
      </c>
      <c r="U476" s="20">
        <f t="shared" si="48"/>
        <v>72.481300346156402</v>
      </c>
    </row>
    <row r="477" spans="1:21" ht="25.5" hidden="1">
      <c r="A477" s="3" t="s">
        <v>91</v>
      </c>
      <c r="B477" s="2" t="s">
        <v>8</v>
      </c>
      <c r="C477" s="2">
        <v>12</v>
      </c>
      <c r="D477" s="2" t="s">
        <v>19</v>
      </c>
      <c r="E477" s="1" t="s">
        <v>92</v>
      </c>
      <c r="F477" s="2"/>
      <c r="G477" s="7">
        <v>0</v>
      </c>
      <c r="H477" s="8">
        <f>H478</f>
        <v>0</v>
      </c>
      <c r="I477" s="7">
        <f t="shared" si="49"/>
        <v>0</v>
      </c>
      <c r="J477" s="8">
        <f>J478</f>
        <v>0</v>
      </c>
      <c r="K477" s="7">
        <f t="shared" si="47"/>
        <v>0</v>
      </c>
      <c r="L477" s="8">
        <f>L478</f>
        <v>0</v>
      </c>
      <c r="M477" s="9">
        <f t="shared" si="46"/>
        <v>0</v>
      </c>
      <c r="N477" s="10">
        <f>N478</f>
        <v>0</v>
      </c>
      <c r="O477" s="9">
        <f t="shared" si="45"/>
        <v>0</v>
      </c>
      <c r="P477" s="10">
        <f>P478</f>
        <v>0</v>
      </c>
      <c r="Q477" s="9">
        <f t="shared" si="44"/>
        <v>0</v>
      </c>
      <c r="R477" s="10">
        <f>R478</f>
        <v>0</v>
      </c>
      <c r="S477" s="9">
        <f t="shared" si="50"/>
        <v>0</v>
      </c>
      <c r="T477" s="9">
        <f>T478</f>
        <v>0</v>
      </c>
      <c r="U477" s="20">
        <v>0</v>
      </c>
    </row>
    <row r="478" spans="1:21" ht="38.25" hidden="1">
      <c r="A478" s="3" t="s">
        <v>65</v>
      </c>
      <c r="B478" s="2" t="s">
        <v>8</v>
      </c>
      <c r="C478" s="2">
        <v>12</v>
      </c>
      <c r="D478" s="2" t="s">
        <v>19</v>
      </c>
      <c r="E478" s="1" t="s">
        <v>92</v>
      </c>
      <c r="F478" s="2">
        <v>600</v>
      </c>
      <c r="G478" s="7">
        <v>0</v>
      </c>
      <c r="H478" s="8"/>
      <c r="I478" s="7">
        <f t="shared" si="49"/>
        <v>0</v>
      </c>
      <c r="J478" s="8"/>
      <c r="K478" s="7">
        <f t="shared" si="47"/>
        <v>0</v>
      </c>
      <c r="L478" s="8"/>
      <c r="M478" s="9">
        <f t="shared" si="46"/>
        <v>0</v>
      </c>
      <c r="N478" s="10"/>
      <c r="O478" s="9">
        <f t="shared" si="45"/>
        <v>0</v>
      </c>
      <c r="P478" s="10"/>
      <c r="Q478" s="9">
        <f t="shared" si="44"/>
        <v>0</v>
      </c>
      <c r="R478" s="10"/>
      <c r="S478" s="9">
        <f t="shared" si="50"/>
        <v>0</v>
      </c>
      <c r="T478" s="9">
        <v>0</v>
      </c>
      <c r="U478" s="20">
        <v>0</v>
      </c>
    </row>
    <row r="479" spans="1:21" ht="30" hidden="1" customHeight="1">
      <c r="A479" s="11" t="s">
        <v>73</v>
      </c>
      <c r="B479" s="2" t="s">
        <v>8</v>
      </c>
      <c r="C479" s="2">
        <v>12</v>
      </c>
      <c r="D479" s="2" t="s">
        <v>19</v>
      </c>
      <c r="E479" s="1" t="s">
        <v>326</v>
      </c>
      <c r="F479" s="2"/>
      <c r="G479" s="7">
        <v>0</v>
      </c>
      <c r="H479" s="8">
        <f>H480</f>
        <v>0</v>
      </c>
      <c r="I479" s="7">
        <f t="shared" si="49"/>
        <v>0</v>
      </c>
      <c r="J479" s="8">
        <f>J480</f>
        <v>0</v>
      </c>
      <c r="K479" s="7">
        <f t="shared" si="47"/>
        <v>0</v>
      </c>
      <c r="L479" s="8">
        <f>L480</f>
        <v>0</v>
      </c>
      <c r="M479" s="9">
        <f t="shared" si="46"/>
        <v>0</v>
      </c>
      <c r="N479" s="10">
        <f>N480</f>
        <v>0</v>
      </c>
      <c r="O479" s="9">
        <f t="shared" si="45"/>
        <v>0</v>
      </c>
      <c r="P479" s="10">
        <f>P480</f>
        <v>0</v>
      </c>
      <c r="Q479" s="9">
        <f t="shared" si="44"/>
        <v>0</v>
      </c>
      <c r="R479" s="10">
        <f>R480</f>
        <v>0</v>
      </c>
      <c r="S479" s="9">
        <f t="shared" si="50"/>
        <v>0</v>
      </c>
      <c r="T479" s="9">
        <f>T480</f>
        <v>0</v>
      </c>
      <c r="U479" s="20">
        <v>0</v>
      </c>
    </row>
    <row r="480" spans="1:21" ht="38.25" hidden="1">
      <c r="A480" s="11" t="s">
        <v>65</v>
      </c>
      <c r="B480" s="2" t="s">
        <v>8</v>
      </c>
      <c r="C480" s="2">
        <v>12</v>
      </c>
      <c r="D480" s="2" t="s">
        <v>19</v>
      </c>
      <c r="E480" s="1" t="s">
        <v>326</v>
      </c>
      <c r="F480" s="2">
        <v>600</v>
      </c>
      <c r="G480" s="7">
        <v>0</v>
      </c>
      <c r="H480" s="8"/>
      <c r="I480" s="7">
        <f t="shared" si="49"/>
        <v>0</v>
      </c>
      <c r="J480" s="8"/>
      <c r="K480" s="7">
        <f t="shared" si="47"/>
        <v>0</v>
      </c>
      <c r="L480" s="8"/>
      <c r="M480" s="9">
        <f t="shared" si="46"/>
        <v>0</v>
      </c>
      <c r="N480" s="10"/>
      <c r="O480" s="9">
        <f t="shared" si="45"/>
        <v>0</v>
      </c>
      <c r="P480" s="10"/>
      <c r="Q480" s="9">
        <f t="shared" ref="Q480:Q489" si="51">O480+P480</f>
        <v>0</v>
      </c>
      <c r="R480" s="10"/>
      <c r="S480" s="9">
        <f t="shared" si="50"/>
        <v>0</v>
      </c>
      <c r="T480" s="9">
        <v>0</v>
      </c>
      <c r="U480" s="20">
        <v>0</v>
      </c>
    </row>
    <row r="481" spans="1:21" ht="38.25">
      <c r="A481" s="19" t="s">
        <v>333</v>
      </c>
      <c r="B481" s="6" t="s">
        <v>332</v>
      </c>
      <c r="C481" s="6"/>
      <c r="D481" s="6"/>
      <c r="E481" s="2"/>
      <c r="F481" s="2"/>
      <c r="G481" s="7">
        <v>0</v>
      </c>
      <c r="H481" s="8">
        <f>H482</f>
        <v>1163.8254999999999</v>
      </c>
      <c r="I481" s="7">
        <f t="shared" si="49"/>
        <v>1163.8254999999999</v>
      </c>
      <c r="J481" s="8">
        <f>J482</f>
        <v>29.681000000000001</v>
      </c>
      <c r="K481" s="7">
        <f t="shared" si="47"/>
        <v>1193.5065</v>
      </c>
      <c r="L481" s="8">
        <f>L482</f>
        <v>0</v>
      </c>
      <c r="M481" s="9">
        <f t="shared" si="46"/>
        <v>1193.5065</v>
      </c>
      <c r="N481" s="10">
        <f>N482</f>
        <v>0</v>
      </c>
      <c r="O481" s="9">
        <f t="shared" si="45"/>
        <v>1193.5065</v>
      </c>
      <c r="P481" s="10">
        <f>P482</f>
        <v>139.84800000000001</v>
      </c>
      <c r="Q481" s="9">
        <f t="shared" si="51"/>
        <v>1333.3544999999999</v>
      </c>
      <c r="R481" s="10">
        <f>R482</f>
        <v>0</v>
      </c>
      <c r="S481" s="9">
        <f t="shared" si="50"/>
        <v>1333.3544999999999</v>
      </c>
      <c r="T481" s="9">
        <f>T482</f>
        <v>922.93038000000001</v>
      </c>
      <c r="U481" s="20">
        <f t="shared" si="48"/>
        <v>69.218679653460498</v>
      </c>
    </row>
    <row r="482" spans="1:21" ht="38.25">
      <c r="A482" s="11" t="s">
        <v>12</v>
      </c>
      <c r="B482" s="2" t="s">
        <v>332</v>
      </c>
      <c r="C482" s="2"/>
      <c r="D482" s="2"/>
      <c r="E482" s="2"/>
      <c r="F482" s="2"/>
      <c r="G482" s="7">
        <v>0</v>
      </c>
      <c r="H482" s="8">
        <f>H483+H485</f>
        <v>1163.8254999999999</v>
      </c>
      <c r="I482" s="7">
        <f t="shared" si="49"/>
        <v>1163.8254999999999</v>
      </c>
      <c r="J482" s="8">
        <f>J483+J485</f>
        <v>29.681000000000001</v>
      </c>
      <c r="K482" s="7">
        <f t="shared" si="47"/>
        <v>1193.5065</v>
      </c>
      <c r="L482" s="8">
        <f>L483+L485</f>
        <v>0</v>
      </c>
      <c r="M482" s="9">
        <f t="shared" si="46"/>
        <v>1193.5065</v>
      </c>
      <c r="N482" s="10">
        <f>N483+N485</f>
        <v>0</v>
      </c>
      <c r="O482" s="9">
        <f t="shared" si="45"/>
        <v>1193.5065</v>
      </c>
      <c r="P482" s="10">
        <f>P483+P485</f>
        <v>139.84800000000001</v>
      </c>
      <c r="Q482" s="9">
        <f t="shared" si="51"/>
        <v>1333.3544999999999</v>
      </c>
      <c r="R482" s="10">
        <f>R483+R485</f>
        <v>0</v>
      </c>
      <c r="S482" s="9">
        <f t="shared" si="50"/>
        <v>1333.3544999999999</v>
      </c>
      <c r="T482" s="9">
        <f>T483+T485</f>
        <v>922.93038000000001</v>
      </c>
      <c r="U482" s="20">
        <f t="shared" si="48"/>
        <v>69.218679653460498</v>
      </c>
    </row>
    <row r="483" spans="1:21" ht="38.25">
      <c r="A483" s="11" t="s">
        <v>307</v>
      </c>
      <c r="B483" s="2" t="s">
        <v>332</v>
      </c>
      <c r="C483" s="2" t="s">
        <v>19</v>
      </c>
      <c r="D483" s="2" t="s">
        <v>28</v>
      </c>
      <c r="E483" s="1" t="s">
        <v>308</v>
      </c>
      <c r="F483" s="2"/>
      <c r="G483" s="7">
        <v>0</v>
      </c>
      <c r="H483" s="8">
        <f>H484</f>
        <v>751.928</v>
      </c>
      <c r="I483" s="7">
        <f t="shared" si="49"/>
        <v>751.928</v>
      </c>
      <c r="J483" s="8">
        <f>J484</f>
        <v>29.681000000000001</v>
      </c>
      <c r="K483" s="7">
        <f t="shared" si="47"/>
        <v>781.60900000000004</v>
      </c>
      <c r="L483" s="8">
        <f>L484</f>
        <v>0</v>
      </c>
      <c r="M483" s="9">
        <f t="shared" si="46"/>
        <v>781.60900000000004</v>
      </c>
      <c r="N483" s="10">
        <f>N484</f>
        <v>0</v>
      </c>
      <c r="O483" s="9">
        <f t="shared" si="45"/>
        <v>781.60900000000004</v>
      </c>
      <c r="P483" s="10">
        <f>P484</f>
        <v>87.930999999999997</v>
      </c>
      <c r="Q483" s="9">
        <f t="shared" si="51"/>
        <v>869.54000000000008</v>
      </c>
      <c r="R483" s="10">
        <f>R484</f>
        <v>0</v>
      </c>
      <c r="S483" s="9">
        <f t="shared" si="50"/>
        <v>869.54000000000008</v>
      </c>
      <c r="T483" s="9">
        <f>T484</f>
        <v>608.83187999999996</v>
      </c>
      <c r="U483" s="20">
        <f t="shared" si="48"/>
        <v>70.017696713204671</v>
      </c>
    </row>
    <row r="484" spans="1:21" ht="76.5">
      <c r="A484" s="11" t="s">
        <v>94</v>
      </c>
      <c r="B484" s="2" t="s">
        <v>332</v>
      </c>
      <c r="C484" s="2" t="s">
        <v>19</v>
      </c>
      <c r="D484" s="2" t="s">
        <v>28</v>
      </c>
      <c r="E484" s="1" t="s">
        <v>308</v>
      </c>
      <c r="F484" s="2">
        <v>100</v>
      </c>
      <c r="G484" s="7">
        <v>0</v>
      </c>
      <c r="H484" s="8">
        <v>751.928</v>
      </c>
      <c r="I484" s="7">
        <f t="shared" si="49"/>
        <v>751.928</v>
      </c>
      <c r="J484" s="8">
        <v>29.681000000000001</v>
      </c>
      <c r="K484" s="7">
        <f t="shared" si="47"/>
        <v>781.60900000000004</v>
      </c>
      <c r="L484" s="8"/>
      <c r="M484" s="9">
        <f t="shared" si="46"/>
        <v>781.60900000000004</v>
      </c>
      <c r="N484" s="10"/>
      <c r="O484" s="9">
        <f t="shared" si="45"/>
        <v>781.60900000000004</v>
      </c>
      <c r="P484" s="10">
        <v>87.930999999999997</v>
      </c>
      <c r="Q484" s="9">
        <f t="shared" si="51"/>
        <v>869.54000000000008</v>
      </c>
      <c r="R484" s="10"/>
      <c r="S484" s="9">
        <f t="shared" si="50"/>
        <v>869.54000000000008</v>
      </c>
      <c r="T484" s="9">
        <v>608.83187999999996</v>
      </c>
      <c r="U484" s="20">
        <f t="shared" si="48"/>
        <v>70.017696713204671</v>
      </c>
    </row>
    <row r="485" spans="1:21" ht="36" customHeight="1">
      <c r="A485" s="11" t="s">
        <v>309</v>
      </c>
      <c r="B485" s="2" t="s">
        <v>332</v>
      </c>
      <c r="C485" s="2" t="s">
        <v>19</v>
      </c>
      <c r="D485" s="2" t="s">
        <v>28</v>
      </c>
      <c r="E485" s="1" t="s">
        <v>310</v>
      </c>
      <c r="F485" s="2"/>
      <c r="G485" s="7">
        <v>0</v>
      </c>
      <c r="H485" s="8">
        <f>H486</f>
        <v>411.89749999999998</v>
      </c>
      <c r="I485" s="7">
        <f t="shared" si="49"/>
        <v>411.89749999999998</v>
      </c>
      <c r="J485" s="8">
        <f>J486</f>
        <v>0</v>
      </c>
      <c r="K485" s="7">
        <f t="shared" si="47"/>
        <v>411.89749999999998</v>
      </c>
      <c r="L485" s="8">
        <f>L486</f>
        <v>0</v>
      </c>
      <c r="M485" s="9">
        <f t="shared" si="46"/>
        <v>411.89749999999998</v>
      </c>
      <c r="N485" s="10">
        <f>N486</f>
        <v>0</v>
      </c>
      <c r="O485" s="9">
        <f t="shared" ref="O485:O489" si="52">M485+N485</f>
        <v>411.89749999999998</v>
      </c>
      <c r="P485" s="10">
        <f>P486</f>
        <v>51.917000000000002</v>
      </c>
      <c r="Q485" s="9">
        <f t="shared" si="51"/>
        <v>463.81449999999995</v>
      </c>
      <c r="R485" s="10">
        <f>R486</f>
        <v>0</v>
      </c>
      <c r="S485" s="9">
        <f t="shared" si="50"/>
        <v>463.81449999999995</v>
      </c>
      <c r="T485" s="9">
        <f>T486</f>
        <v>314.0985</v>
      </c>
      <c r="U485" s="20">
        <f t="shared" si="48"/>
        <v>67.720715932770545</v>
      </c>
    </row>
    <row r="486" spans="1:21" ht="76.5">
      <c r="A486" s="11" t="s">
        <v>94</v>
      </c>
      <c r="B486" s="2" t="s">
        <v>332</v>
      </c>
      <c r="C486" s="2" t="s">
        <v>19</v>
      </c>
      <c r="D486" s="2" t="s">
        <v>28</v>
      </c>
      <c r="E486" s="1" t="s">
        <v>310</v>
      </c>
      <c r="F486" s="2">
        <v>100</v>
      </c>
      <c r="G486" s="7">
        <v>0</v>
      </c>
      <c r="H486" s="8">
        <v>411.89749999999998</v>
      </c>
      <c r="I486" s="7">
        <f t="shared" si="49"/>
        <v>411.89749999999998</v>
      </c>
      <c r="J486" s="8"/>
      <c r="K486" s="7">
        <f t="shared" si="47"/>
        <v>411.89749999999998</v>
      </c>
      <c r="L486" s="8"/>
      <c r="M486" s="9">
        <f t="shared" si="46"/>
        <v>411.89749999999998</v>
      </c>
      <c r="N486" s="10"/>
      <c r="O486" s="9">
        <f t="shared" si="52"/>
        <v>411.89749999999998</v>
      </c>
      <c r="P486" s="10">
        <v>51.917000000000002</v>
      </c>
      <c r="Q486" s="9">
        <f t="shared" si="51"/>
        <v>463.81449999999995</v>
      </c>
      <c r="R486" s="10"/>
      <c r="S486" s="9">
        <f t="shared" si="50"/>
        <v>463.81449999999995</v>
      </c>
      <c r="T486" s="9">
        <v>314.0985</v>
      </c>
      <c r="U486" s="20">
        <f t="shared" si="48"/>
        <v>67.720715932770545</v>
      </c>
    </row>
    <row r="487" spans="1:21" ht="25.5">
      <c r="A487" s="5" t="s">
        <v>14</v>
      </c>
      <c r="B487" s="6"/>
      <c r="C487" s="6"/>
      <c r="D487" s="6"/>
      <c r="E487" s="6"/>
      <c r="F487" s="6"/>
      <c r="G487" s="7">
        <v>675882.30293299991</v>
      </c>
      <c r="H487" s="8">
        <f>H12+H216+H230+H250+H373+H386+H481</f>
        <v>14486.504870000004</v>
      </c>
      <c r="I487" s="7">
        <f t="shared" si="49"/>
        <v>690368.80780299986</v>
      </c>
      <c r="J487" s="8">
        <f>J12+J216+J230+J250+J373+J386+J481</f>
        <v>5749.7794999999996</v>
      </c>
      <c r="K487" s="7">
        <f t="shared" si="47"/>
        <v>696118.5873029998</v>
      </c>
      <c r="L487" s="8">
        <f>L12+L216+L230+L250+L373+L386+L481</f>
        <v>54217.341659999998</v>
      </c>
      <c r="M487" s="9">
        <f t="shared" ref="M487:M489" si="53">K487+L487</f>
        <v>750335.92896299984</v>
      </c>
      <c r="N487" s="10">
        <f>N12+N216+N230+N250+N373+N386+N481</f>
        <v>4336.4604799999997</v>
      </c>
      <c r="O487" s="9">
        <f t="shared" si="52"/>
        <v>754672.38944299985</v>
      </c>
      <c r="P487" s="10">
        <f>P12+P216+P230+P250+P373+P386+P481</f>
        <v>16752.871960000004</v>
      </c>
      <c r="Q487" s="9">
        <f t="shared" si="51"/>
        <v>771425.26140299987</v>
      </c>
      <c r="R487" s="10">
        <f>R12+R216+R230+R250+R373+R386+R481</f>
        <v>40278.440339999994</v>
      </c>
      <c r="S487" s="9">
        <f t="shared" si="50"/>
        <v>811703.70174299984</v>
      </c>
      <c r="T487" s="9">
        <f>T12+T216+T230+T250+T373+T386+T481</f>
        <v>538443.58239000011</v>
      </c>
      <c r="U487" s="20">
        <f t="shared" si="48"/>
        <v>66.334991602697059</v>
      </c>
    </row>
    <row r="488" spans="1:21" ht="25.5">
      <c r="A488" s="5" t="s">
        <v>7</v>
      </c>
      <c r="B488" s="6"/>
      <c r="C488" s="6"/>
      <c r="D488" s="6"/>
      <c r="E488" s="6"/>
      <c r="F488" s="6"/>
      <c r="G488" s="7">
        <v>448182.27712999989</v>
      </c>
      <c r="H488" s="8">
        <f>H13+H217+H231+H251+H374+H387+H482</f>
        <v>14486.504870000004</v>
      </c>
      <c r="I488" s="7">
        <f t="shared" si="49"/>
        <v>462668.78199999989</v>
      </c>
      <c r="J488" s="8">
        <f>J13+J217+J231+J251+J374+J387+J482</f>
        <v>5749.7794999999996</v>
      </c>
      <c r="K488" s="7">
        <f t="shared" si="47"/>
        <v>468418.56149999989</v>
      </c>
      <c r="L488" s="8">
        <f>L13+L217+L231+L251+L374+L387+L482</f>
        <v>51384.674459999995</v>
      </c>
      <c r="M488" s="9">
        <f t="shared" si="53"/>
        <v>519803.2359599999</v>
      </c>
      <c r="N488" s="10">
        <f>N13+N217+N231+N251+N374+N387+N482</f>
        <v>4336.4604799999997</v>
      </c>
      <c r="O488" s="9">
        <f t="shared" si="52"/>
        <v>524139.69643999991</v>
      </c>
      <c r="P488" s="10">
        <f>P13+P217+P231+P251+P374+P387+P482</f>
        <v>16573.591240000002</v>
      </c>
      <c r="Q488" s="9">
        <f t="shared" si="51"/>
        <v>540713.28767999995</v>
      </c>
      <c r="R488" s="10">
        <f>R13+R217+R231+R251+R374+R387+R482</f>
        <v>37811.409429999992</v>
      </c>
      <c r="S488" s="9">
        <f t="shared" si="50"/>
        <v>578524.69710999995</v>
      </c>
      <c r="T488" s="9">
        <f>T13+T217+T231+T251+T374+T387+T482</f>
        <v>363681.44896000001</v>
      </c>
      <c r="U488" s="20">
        <f t="shared" si="48"/>
        <v>62.863599562258635</v>
      </c>
    </row>
    <row r="489" spans="1:21" ht="38.25">
      <c r="A489" s="5" t="s">
        <v>13</v>
      </c>
      <c r="B489" s="6"/>
      <c r="C489" s="6"/>
      <c r="D489" s="6"/>
      <c r="E489" s="6"/>
      <c r="F489" s="6"/>
      <c r="G489" s="7">
        <v>227700.0258</v>
      </c>
      <c r="H489" s="8">
        <f>H14+H252</f>
        <v>0</v>
      </c>
      <c r="I489" s="7">
        <f t="shared" si="49"/>
        <v>227700.0258</v>
      </c>
      <c r="J489" s="8">
        <f>J14+J252</f>
        <v>0</v>
      </c>
      <c r="K489" s="7">
        <f t="shared" si="47"/>
        <v>227700.0258</v>
      </c>
      <c r="L489" s="8">
        <f>L14+L252</f>
        <v>2832.6671999999999</v>
      </c>
      <c r="M489" s="9">
        <f t="shared" si="53"/>
        <v>230532.693</v>
      </c>
      <c r="N489" s="10">
        <f>N14+N252</f>
        <v>0</v>
      </c>
      <c r="O489" s="9">
        <f t="shared" si="52"/>
        <v>230532.693</v>
      </c>
      <c r="P489" s="10">
        <f>P14+P252</f>
        <v>179.28072</v>
      </c>
      <c r="Q489" s="9">
        <f t="shared" si="51"/>
        <v>230711.97372000001</v>
      </c>
      <c r="R489" s="10">
        <f>R14+R252</f>
        <v>2467.0309099999999</v>
      </c>
      <c r="S489" s="9">
        <f t="shared" si="50"/>
        <v>233179.00463000001</v>
      </c>
      <c r="T489" s="9">
        <f>T14+T252</f>
        <v>174762.13343000002</v>
      </c>
      <c r="U489" s="20">
        <f t="shared" si="48"/>
        <v>74.947628199762775</v>
      </c>
    </row>
    <row r="490" spans="1:21" ht="31.5" customHeight="1"/>
  </sheetData>
  <mergeCells count="30">
    <mergeCell ref="T10:T11"/>
    <mergeCell ref="U10:U11"/>
    <mergeCell ref="A1:U1"/>
    <mergeCell ref="A2:U2"/>
    <mergeCell ref="A3:U3"/>
    <mergeCell ref="A4:U4"/>
    <mergeCell ref="A5:U5"/>
    <mergeCell ref="A6:U6"/>
    <mergeCell ref="A7:U7"/>
    <mergeCell ref="A8:U8"/>
    <mergeCell ref="A9:U9"/>
    <mergeCell ref="R10:R11"/>
    <mergeCell ref="S10:S11"/>
    <mergeCell ref="E10:E11"/>
    <mergeCell ref="B10:B11"/>
    <mergeCell ref="F10:F11"/>
    <mergeCell ref="A10:A11"/>
    <mergeCell ref="C10:C11"/>
    <mergeCell ref="D10:D11"/>
    <mergeCell ref="P10:P11"/>
    <mergeCell ref="Q10:Q11"/>
    <mergeCell ref="N10:N11"/>
    <mergeCell ref="O10:O11"/>
    <mergeCell ref="L10:L11"/>
    <mergeCell ref="M10:M11"/>
    <mergeCell ref="J10:J11"/>
    <mergeCell ref="K10:K11"/>
    <mergeCell ref="G10:G11"/>
    <mergeCell ref="H10:H11"/>
    <mergeCell ref="I10:I11"/>
  </mergeCells>
  <phoneticPr fontId="0" type="noConversion"/>
  <pageMargins left="0.70866141732283472" right="0" top="0.59055118110236227" bottom="0.39370078740157483" header="0" footer="0"/>
  <pageSetup paperSize="9" scale="80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2022-10-04T07:46:08Z</cp:lastPrinted>
  <dcterms:created xsi:type="dcterms:W3CDTF">2003-11-25T12:37:58Z</dcterms:created>
  <dcterms:modified xsi:type="dcterms:W3CDTF">2022-10-12T13:33:32Z</dcterms:modified>
</cp:coreProperties>
</file>